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Michelle Adams\Documents\Health Benefits\Chapter 78\"/>
    </mc:Choice>
  </mc:AlternateContent>
  <xr:revisionPtr revIDLastSave="0" documentId="13_ncr:1_{221905F6-E362-42FE-A465-CE7A2E20DD8E}" xr6:coauthVersionLast="36" xr6:coauthVersionMax="36" xr10:uidLastSave="{00000000-0000-0000-0000-000000000000}"/>
  <workbookProtection workbookAlgorithmName="SHA-512" workbookHashValue="Hi2vAH8ZC3VN5U/oyKq4PRsyRtHB/XyULRTqaN2wtfVRqzdAXMlgKnMkklf46j+OjzFE+I9R0QNNclUJ9NkPTQ==" workbookSaltValue="80E1yUx6TSPt3kvfPD0nJA==" workbookSpinCount="100000" lockStructure="1"/>
  <bookViews>
    <workbookView xWindow="0" yWindow="0" windowWidth="28800" windowHeight="12225" tabRatio="906" xr2:uid="{00000000-000D-0000-FFFF-FFFF00000000}"/>
  </bookViews>
  <sheets>
    <sheet name="Welcome" sheetId="13" r:id="rId1"/>
    <sheet name="Aetna $10" sheetId="14" r:id="rId2"/>
    <sheet name="Aetna $25" sheetId="18" r:id="rId3"/>
    <sheet name="New Jersey Educators Health" sheetId="15" r:id="rId4"/>
    <sheet name="Garden State Health Plan" sheetId="20" r:id="rId5"/>
    <sheet name="Dental &amp; Vision" sheetId="19" r:id="rId6"/>
    <sheet name="Lookups" sheetId="4" state="hidden" r:id="rId7"/>
    <sheet name="Premium" sheetId="5" state="hidden" r:id="rId8"/>
  </sheets>
  <definedNames>
    <definedName name="_xlnm._FilterDatabase" localSheetId="4" hidden="1">'Garden State Health Plan'!$H$24:$H$24</definedName>
    <definedName name="_xlnm._FilterDatabase" localSheetId="3" hidden="1">'New Jersey Educators Health'!$H$24:$H$24</definedName>
    <definedName name="_xlnm.Print_Area" localSheetId="1">'Aetna $10'!$A$1:$F$40</definedName>
    <definedName name="_xlnm.Print_Area" localSheetId="2">'Aetna $25'!$A$1:$F$40</definedName>
    <definedName name="_xlnm.Print_Area" localSheetId="5">'Dental &amp; Vision'!$A$1:$F$40</definedName>
    <definedName name="_xlnm.Print_Area" localSheetId="4">'Garden State Health Plan'!$A$1:$G$41</definedName>
    <definedName name="_xlnm.Print_Area" localSheetId="3">'New Jersey Educators Health'!$A$1:$G$41</definedName>
    <definedName name="_xlnm.Print_Area" localSheetId="7">Premium!$A$1:$H$29</definedName>
  </definedNames>
  <calcPr calcId="191029"/>
</workbook>
</file>

<file path=xl/calcChain.xml><?xml version="1.0" encoding="utf-8"?>
<calcChain xmlns="http://schemas.openxmlformats.org/spreadsheetml/2006/main">
  <c r="K27" i="20" l="1"/>
  <c r="H27" i="20" l="1"/>
  <c r="H33" i="20" s="1"/>
  <c r="G27" i="20"/>
  <c r="H26" i="20"/>
  <c r="G26" i="20"/>
  <c r="H20" i="20"/>
  <c r="K20" i="20" s="1"/>
  <c r="G20" i="20"/>
  <c r="E33" i="19"/>
  <c r="E33" i="14"/>
  <c r="C15" i="5"/>
  <c r="C14" i="5"/>
  <c r="C13" i="5"/>
  <c r="C12" i="5"/>
  <c r="H23" i="19" s="1"/>
  <c r="H27" i="19" s="1"/>
  <c r="K28" i="20" l="1"/>
  <c r="G33" i="20" s="1"/>
  <c r="G31" i="20" s="1"/>
  <c r="K33" i="20"/>
  <c r="K37" i="20" s="1"/>
  <c r="K31" i="20"/>
  <c r="H31" i="20"/>
  <c r="H35" i="19"/>
  <c r="E33" i="18"/>
  <c r="K35" i="20" l="1"/>
  <c r="H35" i="20" s="1"/>
  <c r="K36" i="20"/>
  <c r="F29" i="19"/>
  <c r="F31" i="19" s="1"/>
  <c r="H23" i="18"/>
  <c r="H33" i="19"/>
  <c r="H19" i="19"/>
  <c r="G35" i="20" l="1"/>
  <c r="E33" i="20" s="1"/>
  <c r="E29" i="20" s="1"/>
  <c r="K39" i="20"/>
  <c r="E31" i="20"/>
  <c r="H39" i="19"/>
  <c r="H28" i="19"/>
  <c r="H31" i="19" s="1"/>
  <c r="H38" i="19" l="1"/>
  <c r="H37" i="19"/>
  <c r="E35" i="19" s="1"/>
  <c r="E31" i="19"/>
  <c r="E29" i="19" s="1"/>
  <c r="H35" i="18"/>
  <c r="H33" i="18"/>
  <c r="H25" i="18"/>
  <c r="H27" i="18" s="1"/>
  <c r="H19" i="18"/>
  <c r="H23" i="14"/>
  <c r="H39" i="18" l="1"/>
  <c r="H28" i="18"/>
  <c r="H31" i="18" s="1"/>
  <c r="H37" i="18" s="1"/>
  <c r="E35" i="18" s="1"/>
  <c r="F29" i="18"/>
  <c r="F31" i="18" s="1"/>
  <c r="E31" i="18" l="1"/>
  <c r="E29" i="18" s="1"/>
  <c r="H38" i="18"/>
  <c r="H25" i="14"/>
  <c r="H27" i="14" l="1"/>
  <c r="H28" i="14" s="1"/>
  <c r="H31" i="14" s="1"/>
  <c r="F29" i="14"/>
  <c r="H33" i="14"/>
  <c r="G27" i="15" l="1"/>
  <c r="H20" i="15" l="1"/>
  <c r="K20" i="15" s="1"/>
  <c r="G20" i="15"/>
  <c r="H26" i="15"/>
  <c r="G26" i="15"/>
  <c r="H27" i="15"/>
  <c r="K28" i="15" s="1"/>
  <c r="H33" i="15" l="1"/>
  <c r="G33" i="15"/>
  <c r="K33" i="15"/>
  <c r="K27" i="15" l="1"/>
  <c r="K31" i="15" s="1"/>
  <c r="G31" i="15"/>
  <c r="E31" i="15" l="1"/>
  <c r="G35" i="15"/>
  <c r="H31" i="15"/>
  <c r="H35" i="14" l="1"/>
  <c r="H19" i="14"/>
  <c r="H39" i="14" l="1"/>
  <c r="K37" i="15"/>
  <c r="K39" i="15"/>
  <c r="K35" i="15"/>
  <c r="H35" i="15" s="1"/>
  <c r="K36" i="15"/>
  <c r="F31" i="14"/>
  <c r="H38" i="14" l="1"/>
  <c r="E31" i="14"/>
  <c r="E29" i="14" s="1"/>
  <c r="E33" i="15"/>
  <c r="H37" i="14"/>
  <c r="E35" i="14" s="1"/>
  <c r="E29" i="15" l="1"/>
</calcChain>
</file>

<file path=xl/sharedStrings.xml><?xml version="1.0" encoding="utf-8"?>
<sst xmlns="http://schemas.openxmlformats.org/spreadsheetml/2006/main" count="350" uniqueCount="102">
  <si>
    <t>Salary Range</t>
  </si>
  <si>
    <t>Employee + Family</t>
  </si>
  <si>
    <t>Employee + Child(ren)</t>
  </si>
  <si>
    <t>Under 20,000</t>
  </si>
  <si>
    <t>20,000-24,999.99</t>
  </si>
  <si>
    <t>25,000-29,999.99</t>
  </si>
  <si>
    <t>30,000-34,999.99</t>
  </si>
  <si>
    <t>35,000-39,999.99</t>
  </si>
  <si>
    <t>40,000-44,999.99</t>
  </si>
  <si>
    <t>45,000-49,999.99</t>
  </si>
  <si>
    <t>50,000-54,999.99</t>
  </si>
  <si>
    <t>55,000-59,999.99</t>
  </si>
  <si>
    <t>60,000-64,999.99</t>
  </si>
  <si>
    <t>65,000-69,999.99</t>
  </si>
  <si>
    <t>70,000-74,999.99</t>
  </si>
  <si>
    <t>75,000-79,999.99</t>
  </si>
  <si>
    <t>80,000-84,999.99</t>
  </si>
  <si>
    <t>85,000-89,999.99</t>
  </si>
  <si>
    <t>90,000-94,999.99</t>
  </si>
  <si>
    <t>95,000-99,999.99</t>
  </si>
  <si>
    <t>100,000-104,999.99</t>
  </si>
  <si>
    <t>105,000-109.999.99</t>
  </si>
  <si>
    <t>110,000-114,999.99</t>
  </si>
  <si>
    <t>115,000-119,999.99</t>
  </si>
  <si>
    <t>120,000-124,999.99</t>
  </si>
  <si>
    <t>125,000-129,999.99</t>
  </si>
  <si>
    <t>130,000-134,999.99</t>
  </si>
  <si>
    <t>135,000-139,999.99</t>
  </si>
  <si>
    <t>140,000 and Over</t>
  </si>
  <si>
    <t>Single</t>
  </si>
  <si>
    <t>Medical Plan</t>
  </si>
  <si>
    <t>Union</t>
  </si>
  <si>
    <t>Medical Tier</t>
  </si>
  <si>
    <t>Medical Rate</t>
  </si>
  <si>
    <t>Rx Rate</t>
  </si>
  <si>
    <t>Contribution %</t>
  </si>
  <si>
    <t>Per Pay Contribution</t>
  </si>
  <si>
    <t>Employee + Spouse</t>
  </si>
  <si>
    <t>Annual Salary</t>
  </si>
  <si>
    <t>Medical</t>
  </si>
  <si>
    <t>Employee Class</t>
  </si>
  <si>
    <t>Combined Rate</t>
  </si>
  <si>
    <t>Annual rate</t>
  </si>
  <si>
    <t>Annual Contrib</t>
  </si>
  <si>
    <t>Per Pay</t>
  </si>
  <si>
    <t>Instructions</t>
  </si>
  <si>
    <t>2.</t>
  </si>
  <si>
    <t>3.</t>
  </si>
  <si>
    <t>4.</t>
  </si>
  <si>
    <t>1.</t>
  </si>
  <si>
    <t>A</t>
  </si>
  <si>
    <t>B</t>
  </si>
  <si>
    <t>C</t>
  </si>
  <si>
    <t>Important Note</t>
  </si>
  <si>
    <t>This tool is intended to estimate your contributions under NJ Chapter 78 2011, based on your inputs. The results provided are an estimate only. Actual contributions may vary.</t>
  </si>
  <si>
    <t>1. Select whether you are a 10-month or 12-month employee.</t>
  </si>
  <si>
    <t>COVERAGE LEVEL</t>
  </si>
  <si>
    <t>1.5% of Salary</t>
  </si>
  <si>
    <t>Alternative Minimum Contribution</t>
  </si>
  <si>
    <t>Note: Employees must pay the larger of either the current phased-in percentage of premium or 1.5% of salary.</t>
  </si>
  <si>
    <t>Contrib by Formula</t>
  </si>
  <si>
    <t>10 Month</t>
  </si>
  <si>
    <t>2. Select your medical plan.</t>
  </si>
  <si>
    <t>3. Select your medical contract tier (Single, Employee + Spouse, Employee + Child(ren), or Family).</t>
  </si>
  <si>
    <t>4. Enter your annual salary.</t>
  </si>
  <si>
    <t>New Jersey Educators Health Plan</t>
  </si>
  <si>
    <t>Per Pay CHAP 78</t>
  </si>
  <si>
    <t>PER PAY % of Salary</t>
  </si>
  <si>
    <t>Total Medical &amp; Rx Annual Employee Contribution</t>
  </si>
  <si>
    <t>Per Pay Employee Contribution</t>
  </si>
  <si>
    <t>2. Select your medical contract tier (Single, Employee + Spouse, Employee + Child(ren), or Family).</t>
  </si>
  <si>
    <t>3. Enter your annual salary.</t>
  </si>
  <si>
    <t>Based on the inputs above, the calculator will determine 
A) the monthly cost of medical and prescription drug coverage for you and your family,
B) the annual cost of medical and prescription drug coverage for you and your family, 
C) your per-pay contributions for coverage.</t>
  </si>
  <si>
    <t>Based on the inputs above, the calculator will determine 
A) your monthly contribution cost of medical and prescription drug coverage for you and your family, 
B) your annual contribution of medical and prescription drug coverage for you and your family, and 
C) your per-pay contributions for coverage.</t>
  </si>
  <si>
    <t>This tool is intended to estimate your contributions under NJ Chapter 44 2020, based on your inputs. The results provided are an estimate only. Actual contributions may vary.</t>
  </si>
  <si>
    <t>Aetna $10</t>
  </si>
  <si>
    <t>Aetna $25</t>
  </si>
  <si>
    <t>Express Scripts</t>
  </si>
  <si>
    <t>Dental</t>
  </si>
  <si>
    <t>Prescription</t>
  </si>
  <si>
    <t>Vision</t>
  </si>
  <si>
    <t>VSP</t>
  </si>
  <si>
    <t>Dental Rate</t>
  </si>
  <si>
    <t>VSP Rate</t>
  </si>
  <si>
    <t>Dental &amp; Vision Contributions</t>
  </si>
  <si>
    <t>Total Dental / Vision Monthly Employee Contribution</t>
  </si>
  <si>
    <t>Total Dental / Vision Annual Employee Contribution</t>
  </si>
  <si>
    <t>Based on the inputs above, the calculator will determine 
A) the monthly cost of dental and/or vision coverage for you and your family,
B) the annual cost of  dental and/or vision coverage for you and your family, 
C) your per-pay contributions for coverage.</t>
  </si>
  <si>
    <t>None</t>
  </si>
  <si>
    <t>Coverage Tier</t>
  </si>
  <si>
    <t>5.</t>
  </si>
  <si>
    <t>Plan</t>
  </si>
  <si>
    <t>VSP ONLY</t>
  </si>
  <si>
    <t>Delta ONLY</t>
  </si>
  <si>
    <t>Dental &amp; VSP</t>
  </si>
  <si>
    <t>2. Select dental &amp; VSP, dental only, or VSP only.</t>
  </si>
  <si>
    <t>Total Medical &amp; Rx Monthly Employee Contribution</t>
  </si>
  <si>
    <t>Click on one of the below option for the contribution calculator which will calculate your health benefit contributions</t>
  </si>
  <si>
    <t>Garden State Health Plan</t>
  </si>
  <si>
    <t>2024-2025 Monthly ACTIVE Premiums</t>
  </si>
  <si>
    <t>2024-2025 Fairfield Public Schools Contribution Calculator</t>
  </si>
  <si>
    <t>EMPLOYEE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</si>
</sst>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0.000%"/>
  </numFmts>
  <fonts count="26" x14ac:knownFonts="1">
    <font>
      <sz val="11"/>
      <color theme="1"/>
      <name val="Calibri"/>
      <family val="2"/>
      <scheme val="minor"/>
    </font>
    <font>
      <sz val="10"/>
      <name val="Arial"/>
      <family val="2"/>
    </font>
    <font>
      <sz val="11"/>
      <name val="Calibri"/>
      <family val="2"/>
      <scheme val="minor"/>
    </font>
    <font>
      <sz val="10"/>
      <name val="Arial"/>
      <family val="2"/>
    </font>
    <font>
      <b/>
      <sz val="10"/>
      <name val="Arial"/>
      <family val="2"/>
    </font>
    <font>
      <b/>
      <sz val="11"/>
      <name val="Arial"/>
      <family val="2"/>
    </font>
    <font>
      <b/>
      <sz val="11"/>
      <name val="Calibri"/>
      <family val="2"/>
      <scheme val="minor"/>
    </font>
    <font>
      <i/>
      <sz val="10"/>
      <name val="Calibri"/>
      <family val="2"/>
      <scheme val="minor"/>
    </font>
    <font>
      <sz val="14"/>
      <name val="Arial"/>
      <family val="2"/>
    </font>
    <font>
      <b/>
      <u/>
      <sz val="11"/>
      <name val="Arial"/>
      <family val="2"/>
    </font>
    <font>
      <b/>
      <u/>
      <sz val="10"/>
      <name val="Arial"/>
      <family val="2"/>
    </font>
    <font>
      <b/>
      <u/>
      <sz val="11"/>
      <name val="Calibri"/>
      <family val="2"/>
      <scheme val="minor"/>
    </font>
    <font>
      <b/>
      <sz val="14"/>
      <name val="Calibri"/>
      <family val="2"/>
      <scheme val="minor"/>
    </font>
    <font>
      <b/>
      <sz val="14"/>
      <name val="Arial"/>
      <family val="2"/>
    </font>
    <font>
      <sz val="11"/>
      <color theme="1"/>
      <name val="Century Gothic"/>
      <family val="2"/>
    </font>
    <font>
      <b/>
      <u/>
      <sz val="26"/>
      <color theme="1"/>
      <name val="Century Gothic"/>
      <family val="2"/>
    </font>
    <font>
      <sz val="18"/>
      <color theme="1"/>
      <name val="Century Gothic"/>
      <family val="2"/>
    </font>
    <font>
      <sz val="16"/>
      <name val="Calibri"/>
      <family val="2"/>
      <scheme val="minor"/>
    </font>
    <font>
      <b/>
      <u/>
      <sz val="43"/>
      <name val="Calibri"/>
      <family val="2"/>
      <scheme val="minor"/>
    </font>
    <font>
      <b/>
      <u/>
      <sz val="36"/>
      <name val="Calibri"/>
      <family val="2"/>
      <scheme val="minor"/>
    </font>
    <font>
      <b/>
      <sz val="16"/>
      <name val="Arial"/>
      <family val="2"/>
    </font>
    <font>
      <sz val="12"/>
      <name val="Arial"/>
      <family val="2"/>
    </font>
    <font>
      <sz val="12"/>
      <name val="Calibri"/>
      <family val="2"/>
      <scheme val="minor"/>
    </font>
    <font>
      <sz val="12"/>
      <color theme="1"/>
      <name val="Calibri"/>
      <family val="2"/>
      <scheme val="minor"/>
    </font>
    <font>
      <b/>
      <sz val="16"/>
      <name val="Calibri"/>
      <family val="2"/>
      <scheme val="minor"/>
    </font>
    <font>
      <b/>
      <sz val="12"/>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7" tint="0.39994506668294322"/>
        <bgColor indexed="64"/>
      </patternFill>
    </fill>
    <fill>
      <patternFill patternType="solid">
        <fgColor theme="2" tint="-9.9978637043366805E-2"/>
        <bgColor indexed="64"/>
      </patternFill>
    </fill>
    <fill>
      <patternFill patternType="solid">
        <fgColor theme="6"/>
        <bgColor indexed="64"/>
      </patternFill>
    </fill>
    <fill>
      <patternFill patternType="solid">
        <fgColor theme="7" tint="0.39997558519241921"/>
        <bgColor indexed="64"/>
      </patternFill>
    </fill>
    <fill>
      <patternFill patternType="solid">
        <fgColor theme="7" tint="0.39997558519241921"/>
        <bgColor rgb="FF000000"/>
      </patternFill>
    </fill>
    <fill>
      <patternFill patternType="solid">
        <fgColor rgb="FFFFFF00"/>
        <bgColor indexed="64"/>
      </patternFill>
    </fill>
  </fills>
  <borders count="70">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diagonal/>
    </border>
    <border>
      <left/>
      <right style="thin">
        <color rgb="FF000000"/>
      </right>
      <top/>
      <bottom/>
      <diagonal/>
    </border>
    <border>
      <left/>
      <right style="medium">
        <color indexed="64"/>
      </right>
      <top/>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auto="1"/>
      </left>
      <right style="thick">
        <color auto="1"/>
      </right>
      <top style="thick">
        <color auto="1"/>
      </top>
      <bottom style="thick">
        <color auto="1"/>
      </bottom>
      <diagonal/>
    </border>
    <border>
      <left style="medium">
        <color indexed="64"/>
      </left>
      <right style="medium">
        <color indexed="64"/>
      </right>
      <top style="medium">
        <color indexed="64"/>
      </top>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style="thick">
        <color auto="1"/>
      </left>
      <right/>
      <top/>
      <bottom style="thick">
        <color auto="1"/>
      </bottom>
      <diagonal/>
    </border>
    <border>
      <left/>
      <right style="thick">
        <color auto="1"/>
      </right>
      <top style="thick">
        <color auto="1"/>
      </top>
      <bottom style="thick">
        <color auto="1"/>
      </bottom>
      <diagonal/>
    </border>
    <border>
      <left style="thin">
        <color indexed="64"/>
      </left>
      <right style="thick">
        <color auto="1"/>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diagonal/>
    </border>
    <border>
      <left style="thick">
        <color auto="1"/>
      </left>
      <right/>
      <top style="thick">
        <color auto="1"/>
      </top>
      <bottom/>
      <diagonal/>
    </border>
    <border>
      <left style="thick">
        <color auto="1"/>
      </left>
      <right style="thick">
        <color auto="1"/>
      </right>
      <top/>
      <bottom/>
      <diagonal/>
    </border>
    <border>
      <left/>
      <right style="thick">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s>
  <cellStyleXfs count="4">
    <xf numFmtId="0" fontId="0" fillId="0" borderId="0"/>
    <xf numFmtId="0" fontId="1" fillId="0" borderId="0"/>
    <xf numFmtId="9" fontId="3" fillId="0" borderId="0" applyNumberFormat="0" applyFill="0" applyBorder="0" applyAlignment="0" applyProtection="0"/>
    <xf numFmtId="0" fontId="1" fillId="0" borderId="0"/>
  </cellStyleXfs>
  <cellXfs count="372">
    <xf numFmtId="0" fontId="0" fillId="0" borderId="0" xfId="0"/>
    <xf numFmtId="0" fontId="1" fillId="0" borderId="0" xfId="1" applyAlignment="1">
      <alignment horizontal="center" vertical="center"/>
    </xf>
    <xf numFmtId="0" fontId="1" fillId="0" borderId="12" xfId="1" applyBorder="1" applyAlignment="1">
      <alignment horizontal="center" vertical="center"/>
    </xf>
    <xf numFmtId="0" fontId="4" fillId="0" borderId="0" xfId="1" applyFont="1" applyAlignment="1">
      <alignment horizontal="center" vertical="center"/>
    </xf>
    <xf numFmtId="0" fontId="2" fillId="0" borderId="0" xfId="0" applyFont="1"/>
    <xf numFmtId="0" fontId="6" fillId="0" borderId="0" xfId="0" applyFont="1"/>
    <xf numFmtId="0" fontId="2" fillId="5" borderId="21" xfId="0" applyFont="1" applyFill="1" applyBorder="1"/>
    <xf numFmtId="0" fontId="2" fillId="5" borderId="22" xfId="0" applyFont="1" applyFill="1" applyBorder="1"/>
    <xf numFmtId="0" fontId="2" fillId="5" borderId="23" xfId="0" applyFont="1" applyFill="1" applyBorder="1"/>
    <xf numFmtId="0" fontId="2" fillId="5" borderId="24" xfId="0" applyFont="1" applyFill="1" applyBorder="1"/>
    <xf numFmtId="0" fontId="2" fillId="5" borderId="0" xfId="0" applyFont="1" applyFill="1"/>
    <xf numFmtId="0" fontId="2" fillId="5" borderId="8" xfId="0" applyFont="1" applyFill="1" applyBorder="1"/>
    <xf numFmtId="0" fontId="7" fillId="0" borderId="0" xfId="0" applyFont="1"/>
    <xf numFmtId="0" fontId="2" fillId="6" borderId="20" xfId="0" applyFont="1" applyFill="1" applyBorder="1" applyAlignment="1" applyProtection="1">
      <alignment horizontal="center"/>
      <protection locked="0"/>
    </xf>
    <xf numFmtId="0" fontId="2" fillId="0" borderId="0" xfId="0" applyFont="1" applyAlignment="1">
      <alignment horizontal="center"/>
    </xf>
    <xf numFmtId="0" fontId="2" fillId="0" borderId="18" xfId="0" applyFont="1" applyBorder="1" applyAlignment="1">
      <alignment horizontal="center"/>
    </xf>
    <xf numFmtId="44" fontId="2" fillId="6" borderId="20" xfId="0" applyNumberFormat="1" applyFont="1" applyFill="1" applyBorder="1" applyAlignment="1" applyProtection="1">
      <alignment horizontal="center"/>
      <protection locked="0"/>
    </xf>
    <xf numFmtId="0" fontId="2" fillId="0" borderId="27" xfId="0" applyFont="1" applyBorder="1" applyAlignment="1">
      <alignment horizontal="center"/>
    </xf>
    <xf numFmtId="0" fontId="2" fillId="0" borderId="8" xfId="0" applyFont="1" applyBorder="1"/>
    <xf numFmtId="164" fontId="1" fillId="0" borderId="0" xfId="1" applyNumberFormat="1" applyAlignment="1">
      <alignment horizontal="center" vertical="center"/>
    </xf>
    <xf numFmtId="0" fontId="1" fillId="0" borderId="0" xfId="1" applyAlignment="1">
      <alignment horizontal="left" vertical="center"/>
    </xf>
    <xf numFmtId="0" fontId="11" fillId="0" borderId="0" xfId="1" applyFont="1" applyAlignment="1">
      <alignment horizontal="left" vertical="center"/>
    </xf>
    <xf numFmtId="0" fontId="6" fillId="0" borderId="0" xfId="1" applyFont="1" applyAlignment="1">
      <alignment horizontal="center" vertical="center"/>
    </xf>
    <xf numFmtId="0" fontId="6" fillId="3" borderId="2" xfId="1" applyFont="1" applyFill="1" applyBorder="1" applyAlignment="1">
      <alignment horizontal="center" vertical="center" wrapText="1"/>
    </xf>
    <xf numFmtId="0" fontId="12" fillId="2" borderId="1" xfId="1" applyFont="1" applyFill="1" applyBorder="1" applyAlignment="1">
      <alignment horizontal="center" vertical="center"/>
    </xf>
    <xf numFmtId="0" fontId="1" fillId="2" borderId="1" xfId="1" applyFill="1" applyBorder="1" applyAlignment="1">
      <alignment horizontal="center" vertical="center"/>
    </xf>
    <xf numFmtId="0" fontId="1" fillId="2" borderId="0" xfId="1" applyFill="1" applyAlignment="1">
      <alignment horizontal="center" vertical="center"/>
    </xf>
    <xf numFmtId="0" fontId="4" fillId="2" borderId="0" xfId="1" applyFont="1" applyFill="1" applyAlignment="1">
      <alignment horizontal="center" vertical="center"/>
    </xf>
    <xf numFmtId="10" fontId="1" fillId="0" borderId="0" xfId="2" applyNumberFormat="1" applyFont="1" applyAlignment="1">
      <alignment horizontal="center" vertical="center"/>
    </xf>
    <xf numFmtId="0" fontId="2" fillId="0" borderId="0" xfId="0" applyFont="1" applyAlignment="1">
      <alignment horizontal="center" vertical="center"/>
    </xf>
    <xf numFmtId="164" fontId="1" fillId="0" borderId="13" xfId="1" applyNumberFormat="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64" fontId="1" fillId="0" borderId="16" xfId="1" applyNumberFormat="1" applyBorder="1" applyAlignment="1">
      <alignment horizontal="center" vertical="center"/>
    </xf>
    <xf numFmtId="0" fontId="1" fillId="0" borderId="0" xfId="1" quotePrefix="1" applyAlignment="1">
      <alignment horizontal="center" vertical="center"/>
    </xf>
    <xf numFmtId="0" fontId="6" fillId="10" borderId="3" xfId="1" applyFont="1" applyFill="1" applyBorder="1" applyAlignment="1">
      <alignment horizontal="center" vertical="center" wrapText="1"/>
    </xf>
    <xf numFmtId="0" fontId="6" fillId="10" borderId="4" xfId="1" quotePrefix="1" applyFont="1" applyFill="1" applyBorder="1" applyAlignment="1">
      <alignment horizontal="center" vertical="center" wrapText="1"/>
    </xf>
    <xf numFmtId="0" fontId="6" fillId="10" borderId="5" xfId="1" applyFont="1" applyFill="1" applyBorder="1" applyAlignment="1">
      <alignment horizontal="center" vertical="center" wrapText="1"/>
    </xf>
    <xf numFmtId="165" fontId="2" fillId="10" borderId="6" xfId="1" applyNumberFormat="1" applyFont="1" applyFill="1" applyBorder="1" applyAlignment="1">
      <alignment horizontal="center" vertical="center" wrapText="1"/>
    </xf>
    <xf numFmtId="165" fontId="2" fillId="10" borderId="7" xfId="1" applyNumberFormat="1" applyFont="1" applyFill="1" applyBorder="1" applyAlignment="1">
      <alignment horizontal="center" vertical="center" wrapText="1"/>
    </xf>
    <xf numFmtId="165" fontId="2" fillId="10" borderId="8" xfId="1" applyNumberFormat="1" applyFont="1" applyFill="1" applyBorder="1" applyAlignment="1">
      <alignment horizontal="center" vertical="center" wrapText="1"/>
    </xf>
    <xf numFmtId="165" fontId="2" fillId="10" borderId="9" xfId="1" applyNumberFormat="1" applyFont="1" applyFill="1" applyBorder="1" applyAlignment="1">
      <alignment horizontal="center" vertical="center" wrapText="1"/>
    </xf>
    <xf numFmtId="165" fontId="2" fillId="10" borderId="10" xfId="1" applyNumberFormat="1" applyFont="1" applyFill="1" applyBorder="1" applyAlignment="1">
      <alignment horizontal="center" vertical="center" wrapText="1"/>
    </xf>
    <xf numFmtId="165" fontId="2" fillId="10" borderId="11" xfId="1" applyNumberFormat="1" applyFont="1" applyFill="1" applyBorder="1" applyAlignment="1">
      <alignment horizontal="center" vertical="center" wrapText="1"/>
    </xf>
    <xf numFmtId="165" fontId="1" fillId="0" borderId="0" xfId="1" applyNumberFormat="1" applyAlignment="1">
      <alignment horizontal="center" vertical="center"/>
    </xf>
    <xf numFmtId="166" fontId="1" fillId="0" borderId="0" xfId="1" applyNumberFormat="1" applyAlignment="1">
      <alignment horizontal="center" vertical="center"/>
    </xf>
    <xf numFmtId="0" fontId="1" fillId="0" borderId="32" xfId="1" applyBorder="1" applyAlignment="1">
      <alignment horizontal="left" vertical="center"/>
    </xf>
    <xf numFmtId="0" fontId="14" fillId="0" borderId="0" xfId="0" applyFont="1"/>
    <xf numFmtId="49" fontId="2" fillId="0" borderId="27" xfId="0" quotePrefix="1" applyNumberFormat="1" applyFont="1" applyBorder="1" applyAlignment="1">
      <alignment horizontal="center"/>
    </xf>
    <xf numFmtId="49" fontId="2" fillId="0" borderId="0" xfId="0" applyNumberFormat="1" applyFont="1" applyAlignment="1">
      <alignment horizontal="center"/>
    </xf>
    <xf numFmtId="49" fontId="2" fillId="0" borderId="0" xfId="0" quotePrefix="1" applyNumberFormat="1" applyFont="1" applyAlignment="1">
      <alignment horizontal="center"/>
    </xf>
    <xf numFmtId="0" fontId="17" fillId="0" borderId="0" xfId="0" applyFont="1" applyAlignment="1">
      <alignment horizontal="center"/>
    </xf>
    <xf numFmtId="0" fontId="2" fillId="2" borderId="24" xfId="1" applyFont="1" applyFill="1" applyBorder="1" applyAlignment="1">
      <alignment horizontal="center" vertical="center" wrapText="1"/>
    </xf>
    <xf numFmtId="0" fontId="6" fillId="8" borderId="34" xfId="1" applyFont="1" applyFill="1" applyBorder="1" applyAlignment="1">
      <alignment horizontal="center" vertical="center" wrapText="1"/>
    </xf>
    <xf numFmtId="0" fontId="6" fillId="8" borderId="35" xfId="1" quotePrefix="1" applyFont="1" applyFill="1" applyBorder="1" applyAlignment="1">
      <alignment horizontal="center" vertical="center" wrapText="1"/>
    </xf>
    <xf numFmtId="0" fontId="6" fillId="8" borderId="36" xfId="1" applyFont="1" applyFill="1" applyBorder="1" applyAlignment="1">
      <alignment horizontal="center" vertical="center" wrapText="1"/>
    </xf>
    <xf numFmtId="0" fontId="2" fillId="2" borderId="25" xfId="1" applyFont="1" applyFill="1" applyBorder="1" applyAlignment="1">
      <alignment horizontal="center" vertical="center" wrapText="1"/>
    </xf>
    <xf numFmtId="165" fontId="2" fillId="6" borderId="37" xfId="1" applyNumberFormat="1" applyFont="1" applyFill="1" applyBorder="1" applyAlignment="1">
      <alignment horizontal="center" vertical="center" wrapText="1"/>
    </xf>
    <xf numFmtId="165" fontId="2" fillId="6" borderId="38" xfId="1" applyNumberFormat="1" applyFont="1" applyFill="1" applyBorder="1" applyAlignment="1">
      <alignment horizontal="center" vertical="center" wrapText="1"/>
    </xf>
    <xf numFmtId="165" fontId="2" fillId="6" borderId="39" xfId="1" applyNumberFormat="1" applyFont="1" applyFill="1" applyBorder="1" applyAlignment="1">
      <alignment horizontal="center" vertical="center" wrapText="1"/>
    </xf>
    <xf numFmtId="165" fontId="2" fillId="6" borderId="40" xfId="1" applyNumberFormat="1" applyFont="1" applyFill="1" applyBorder="1" applyAlignment="1">
      <alignment horizontal="center" vertical="center" wrapText="1"/>
    </xf>
    <xf numFmtId="165" fontId="2" fillId="6" borderId="19" xfId="1" applyNumberFormat="1" applyFont="1" applyFill="1" applyBorder="1" applyAlignment="1">
      <alignment horizontal="center" vertical="center" wrapText="1"/>
    </xf>
    <xf numFmtId="165" fontId="2" fillId="6" borderId="41" xfId="1" applyNumberFormat="1" applyFont="1" applyFill="1" applyBorder="1" applyAlignment="1">
      <alignment horizontal="center" vertical="center" wrapText="1"/>
    </xf>
    <xf numFmtId="165" fontId="2" fillId="6" borderId="42" xfId="1" applyNumberFormat="1" applyFont="1" applyFill="1" applyBorder="1" applyAlignment="1">
      <alignment horizontal="center" vertical="center" wrapText="1"/>
    </xf>
    <xf numFmtId="165" fontId="2" fillId="6" borderId="43" xfId="1" applyNumberFormat="1" applyFont="1" applyFill="1" applyBorder="1" applyAlignment="1">
      <alignment horizontal="center" vertical="center" wrapText="1"/>
    </xf>
    <xf numFmtId="165" fontId="2" fillId="6" borderId="44" xfId="1" applyNumberFormat="1" applyFont="1" applyFill="1" applyBorder="1" applyAlignment="1">
      <alignment horizontal="center" vertical="center" wrapText="1"/>
    </xf>
    <xf numFmtId="165" fontId="2" fillId="7" borderId="37" xfId="1" applyNumberFormat="1" applyFont="1" applyFill="1" applyBorder="1" applyAlignment="1">
      <alignment horizontal="center" vertical="center" wrapText="1"/>
    </xf>
    <xf numFmtId="165" fontId="2" fillId="7" borderId="38" xfId="1" applyNumberFormat="1" applyFont="1" applyFill="1" applyBorder="1" applyAlignment="1">
      <alignment horizontal="center" vertical="center" wrapText="1"/>
    </xf>
    <xf numFmtId="165" fontId="2" fillId="7" borderId="39" xfId="1" applyNumberFormat="1" applyFont="1" applyFill="1" applyBorder="1" applyAlignment="1">
      <alignment horizontal="center" vertical="center" wrapText="1"/>
    </xf>
    <xf numFmtId="165" fontId="2" fillId="7" borderId="42" xfId="1" applyNumberFormat="1" applyFont="1" applyFill="1" applyBorder="1" applyAlignment="1">
      <alignment horizontal="center" vertical="center" wrapText="1"/>
    </xf>
    <xf numFmtId="165" fontId="2" fillId="7" borderId="43" xfId="1" applyNumberFormat="1" applyFont="1" applyFill="1" applyBorder="1" applyAlignment="1">
      <alignment horizontal="center" vertical="center" wrapText="1"/>
    </xf>
    <xf numFmtId="165" fontId="2" fillId="7" borderId="44" xfId="1" applyNumberFormat="1" applyFont="1" applyFill="1" applyBorder="1" applyAlignment="1">
      <alignment horizontal="center" vertical="center" wrapText="1"/>
    </xf>
    <xf numFmtId="165" fontId="2" fillId="10" borderId="37" xfId="1" applyNumberFormat="1" applyFont="1" applyFill="1" applyBorder="1" applyAlignment="1">
      <alignment horizontal="center" vertical="center" wrapText="1"/>
    </xf>
    <xf numFmtId="165" fontId="2" fillId="10" borderId="38" xfId="1" applyNumberFormat="1" applyFont="1" applyFill="1" applyBorder="1" applyAlignment="1">
      <alignment horizontal="center" vertical="center" wrapText="1"/>
    </xf>
    <xf numFmtId="165" fontId="2" fillId="10" borderId="39" xfId="1" applyNumberFormat="1" applyFont="1" applyFill="1" applyBorder="1" applyAlignment="1">
      <alignment horizontal="center" vertical="center" wrapText="1"/>
    </xf>
    <xf numFmtId="165" fontId="2" fillId="10" borderId="42" xfId="1" applyNumberFormat="1" applyFont="1" applyFill="1" applyBorder="1" applyAlignment="1">
      <alignment horizontal="center" vertical="center" wrapText="1"/>
    </xf>
    <xf numFmtId="165" fontId="2" fillId="10" borderId="43" xfId="1" applyNumberFormat="1" applyFont="1" applyFill="1" applyBorder="1" applyAlignment="1">
      <alignment horizontal="center" vertical="center" wrapText="1"/>
    </xf>
    <xf numFmtId="165" fontId="2" fillId="10" borderId="44" xfId="1" applyNumberFormat="1" applyFont="1" applyFill="1" applyBorder="1" applyAlignment="1">
      <alignment horizontal="center" vertical="center" wrapText="1"/>
    </xf>
    <xf numFmtId="165" fontId="2" fillId="12" borderId="37" xfId="1" applyNumberFormat="1" applyFont="1" applyFill="1" applyBorder="1" applyAlignment="1">
      <alignment horizontal="center" vertical="center" wrapText="1"/>
    </xf>
    <xf numFmtId="165" fontId="2" fillId="12" borderId="38" xfId="1" applyNumberFormat="1" applyFont="1" applyFill="1" applyBorder="1" applyAlignment="1">
      <alignment horizontal="center" vertical="center" wrapText="1"/>
    </xf>
    <xf numFmtId="165" fontId="2" fillId="12" borderId="39" xfId="1" applyNumberFormat="1" applyFont="1" applyFill="1" applyBorder="1" applyAlignment="1">
      <alignment horizontal="center" vertical="center" wrapText="1"/>
    </xf>
    <xf numFmtId="165" fontId="2" fillId="12" borderId="42" xfId="1" applyNumberFormat="1" applyFont="1" applyFill="1" applyBorder="1" applyAlignment="1">
      <alignment horizontal="center" vertical="center" wrapText="1"/>
    </xf>
    <xf numFmtId="165" fontId="2" fillId="12" borderId="43" xfId="1" applyNumberFormat="1" applyFont="1" applyFill="1" applyBorder="1" applyAlignment="1">
      <alignment horizontal="center" vertical="center" wrapText="1"/>
    </xf>
    <xf numFmtId="165" fontId="2" fillId="12" borderId="44" xfId="1" applyNumberFormat="1" applyFont="1" applyFill="1" applyBorder="1" applyAlignment="1">
      <alignment horizontal="center" vertical="center" wrapText="1"/>
    </xf>
    <xf numFmtId="165" fontId="2" fillId="8" borderId="37" xfId="1" applyNumberFormat="1" applyFont="1" applyFill="1" applyBorder="1" applyAlignment="1">
      <alignment horizontal="center" vertical="center" wrapText="1"/>
    </xf>
    <xf numFmtId="165" fontId="2" fillId="8" borderId="38" xfId="1" applyNumberFormat="1" applyFont="1" applyFill="1" applyBorder="1" applyAlignment="1">
      <alignment horizontal="center" vertical="center" wrapText="1"/>
    </xf>
    <xf numFmtId="165" fontId="2" fillId="8" borderId="39" xfId="1" applyNumberFormat="1" applyFont="1" applyFill="1" applyBorder="1" applyAlignment="1">
      <alignment horizontal="center" vertical="center" wrapText="1"/>
    </xf>
    <xf numFmtId="165" fontId="2" fillId="8" borderId="42" xfId="1" applyNumberFormat="1" applyFont="1" applyFill="1" applyBorder="1" applyAlignment="1">
      <alignment horizontal="center" vertical="center" wrapText="1"/>
    </xf>
    <xf numFmtId="165" fontId="2" fillId="8" borderId="43" xfId="1" applyNumberFormat="1" applyFont="1" applyFill="1" applyBorder="1" applyAlignment="1">
      <alignment horizontal="center" vertical="center" wrapText="1"/>
    </xf>
    <xf numFmtId="165" fontId="2" fillId="8" borderId="44" xfId="1" applyNumberFormat="1" applyFont="1" applyFill="1" applyBorder="1" applyAlignment="1">
      <alignment horizontal="center" vertical="center" wrapText="1"/>
    </xf>
    <xf numFmtId="165" fontId="2" fillId="11" borderId="37" xfId="1" applyNumberFormat="1" applyFont="1" applyFill="1" applyBorder="1" applyAlignment="1">
      <alignment horizontal="center" vertical="center" wrapText="1"/>
    </xf>
    <xf numFmtId="165" fontId="2" fillId="11" borderId="38" xfId="1" applyNumberFormat="1" applyFont="1" applyFill="1" applyBorder="1" applyAlignment="1">
      <alignment horizontal="center" vertical="center" wrapText="1"/>
    </xf>
    <xf numFmtId="165" fontId="2" fillId="11" borderId="39" xfId="1" applyNumberFormat="1" applyFont="1" applyFill="1" applyBorder="1" applyAlignment="1">
      <alignment horizontal="center" vertical="center" wrapText="1"/>
    </xf>
    <xf numFmtId="165" fontId="2" fillId="11" borderId="42" xfId="1" applyNumberFormat="1" applyFont="1" applyFill="1" applyBorder="1" applyAlignment="1">
      <alignment horizontal="center" vertical="center" wrapText="1"/>
    </xf>
    <xf numFmtId="165" fontId="2" fillId="11" borderId="43" xfId="1" applyNumberFormat="1" applyFont="1" applyFill="1" applyBorder="1" applyAlignment="1">
      <alignment horizontal="center" vertical="center" wrapText="1"/>
    </xf>
    <xf numFmtId="165" fontId="2" fillId="11" borderId="44" xfId="1" applyNumberFormat="1" applyFont="1" applyFill="1" applyBorder="1" applyAlignment="1">
      <alignment horizontal="center" vertical="center" wrapText="1"/>
    </xf>
    <xf numFmtId="165" fontId="2" fillId="13" borderId="37" xfId="1" applyNumberFormat="1" applyFont="1" applyFill="1" applyBorder="1" applyAlignment="1">
      <alignment horizontal="center" vertical="center" wrapText="1"/>
    </xf>
    <xf numFmtId="165" fontId="2" fillId="13" borderId="38" xfId="1" applyNumberFormat="1" applyFont="1" applyFill="1" applyBorder="1" applyAlignment="1">
      <alignment horizontal="center" vertical="center" wrapText="1"/>
    </xf>
    <xf numFmtId="165" fontId="2" fillId="13" borderId="39" xfId="1" applyNumberFormat="1" applyFont="1" applyFill="1" applyBorder="1" applyAlignment="1">
      <alignment horizontal="center" vertical="center" wrapText="1"/>
    </xf>
    <xf numFmtId="165" fontId="2" fillId="13" borderId="42" xfId="1" applyNumberFormat="1" applyFont="1" applyFill="1" applyBorder="1" applyAlignment="1">
      <alignment horizontal="center" vertical="center" wrapText="1"/>
    </xf>
    <xf numFmtId="165" fontId="2" fillId="13" borderId="43" xfId="1" applyNumberFormat="1" applyFont="1" applyFill="1" applyBorder="1" applyAlignment="1">
      <alignment horizontal="center" vertical="center" wrapText="1"/>
    </xf>
    <xf numFmtId="165" fontId="2" fillId="13" borderId="44" xfId="1" applyNumberFormat="1" applyFont="1" applyFill="1" applyBorder="1" applyAlignment="1">
      <alignment horizontal="center" vertical="center" wrapText="1"/>
    </xf>
    <xf numFmtId="165" fontId="2" fillId="14" borderId="37" xfId="1" applyNumberFormat="1" applyFont="1" applyFill="1" applyBorder="1" applyAlignment="1">
      <alignment horizontal="center" vertical="center" wrapText="1"/>
    </xf>
    <xf numFmtId="165" fontId="2" fillId="14" borderId="38" xfId="1" applyNumberFormat="1" applyFont="1" applyFill="1" applyBorder="1" applyAlignment="1">
      <alignment horizontal="center" vertical="center" wrapText="1"/>
    </xf>
    <xf numFmtId="165" fontId="2" fillId="14" borderId="39" xfId="1" applyNumberFormat="1" applyFont="1" applyFill="1" applyBorder="1" applyAlignment="1">
      <alignment horizontal="center" vertical="center" wrapText="1"/>
    </xf>
    <xf numFmtId="165" fontId="2" fillId="14" borderId="40" xfId="1" applyNumberFormat="1" applyFont="1" applyFill="1" applyBorder="1" applyAlignment="1">
      <alignment horizontal="center" vertical="center" wrapText="1"/>
    </xf>
    <xf numFmtId="165" fontId="2" fillId="14" borderId="19" xfId="1" applyNumberFormat="1" applyFont="1" applyFill="1" applyBorder="1" applyAlignment="1">
      <alignment horizontal="center" vertical="center" wrapText="1"/>
    </xf>
    <xf numFmtId="165" fontId="2" fillId="14" borderId="41" xfId="1" applyNumberFormat="1" applyFont="1" applyFill="1" applyBorder="1" applyAlignment="1">
      <alignment horizontal="center" vertical="center" wrapText="1"/>
    </xf>
    <xf numFmtId="165" fontId="2" fillId="14" borderId="42" xfId="1" applyNumberFormat="1" applyFont="1" applyFill="1" applyBorder="1" applyAlignment="1">
      <alignment horizontal="center" vertical="center" wrapText="1"/>
    </xf>
    <xf numFmtId="165" fontId="2" fillId="14" borderId="43" xfId="1" applyNumberFormat="1" applyFont="1" applyFill="1" applyBorder="1" applyAlignment="1">
      <alignment horizontal="center" vertical="center" wrapText="1"/>
    </xf>
    <xf numFmtId="165" fontId="2" fillId="14" borderId="44" xfId="1"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4" borderId="3" xfId="1" applyFont="1" applyFill="1" applyBorder="1" applyAlignment="1">
      <alignment horizontal="center" vertical="center" wrapText="1"/>
    </xf>
    <xf numFmtId="0" fontId="6" fillId="4" borderId="4" xfId="1" quotePrefix="1" applyFont="1" applyFill="1" applyBorder="1" applyAlignment="1">
      <alignment horizontal="center" vertical="center" wrapText="1"/>
    </xf>
    <xf numFmtId="0" fontId="6" fillId="4" borderId="5" xfId="1" applyFont="1" applyFill="1" applyBorder="1" applyAlignment="1">
      <alignment horizontal="center" vertical="center" wrapText="1"/>
    </xf>
    <xf numFmtId="165" fontId="2" fillId="4" borderId="6" xfId="1" applyNumberFormat="1" applyFont="1" applyFill="1" applyBorder="1" applyAlignment="1">
      <alignment horizontal="center" vertical="center" wrapText="1"/>
    </xf>
    <xf numFmtId="165" fontId="2" fillId="4" borderId="7" xfId="1" applyNumberFormat="1" applyFont="1" applyFill="1" applyBorder="1" applyAlignment="1">
      <alignment horizontal="center" vertical="center" wrapText="1"/>
    </xf>
    <xf numFmtId="165" fontId="2" fillId="4" borderId="8" xfId="1" applyNumberFormat="1" applyFont="1" applyFill="1" applyBorder="1" applyAlignment="1">
      <alignment horizontal="center" vertical="center" wrapText="1"/>
    </xf>
    <xf numFmtId="165" fontId="2" fillId="4" borderId="9" xfId="1" applyNumberFormat="1" applyFont="1" applyFill="1" applyBorder="1" applyAlignment="1">
      <alignment horizontal="center" vertical="center" wrapText="1"/>
    </xf>
    <xf numFmtId="165" fontId="2" fillId="4" borderId="10" xfId="1" applyNumberFormat="1" applyFont="1" applyFill="1" applyBorder="1" applyAlignment="1">
      <alignment horizontal="center" vertical="center" wrapText="1"/>
    </xf>
    <xf numFmtId="165" fontId="2" fillId="4" borderId="11" xfId="1"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center" wrapText="1"/>
    </xf>
    <xf numFmtId="0" fontId="18" fillId="0" borderId="0" xfId="0" applyFont="1" applyAlignment="1">
      <alignment vertical="center"/>
    </xf>
    <xf numFmtId="7" fontId="2" fillId="6" borderId="20" xfId="0" applyNumberFormat="1" applyFont="1" applyFill="1" applyBorder="1" applyAlignment="1" applyProtection="1">
      <alignment horizontal="center" vertical="center"/>
      <protection locked="0"/>
    </xf>
    <xf numFmtId="7" fontId="2" fillId="5" borderId="20" xfId="0" applyNumberFormat="1" applyFont="1" applyFill="1" applyBorder="1" applyAlignment="1">
      <alignment horizontal="center" vertical="center"/>
    </xf>
    <xf numFmtId="0" fontId="2" fillId="6" borderId="17" xfId="0" applyFont="1" applyFill="1" applyBorder="1" applyAlignment="1" applyProtection="1">
      <alignment horizontal="center"/>
      <protection locked="0"/>
    </xf>
    <xf numFmtId="44" fontId="2" fillId="6" borderId="17" xfId="0" applyNumberFormat="1" applyFont="1" applyFill="1" applyBorder="1" applyAlignment="1" applyProtection="1">
      <alignment horizontal="center"/>
      <protection locked="0"/>
    </xf>
    <xf numFmtId="0" fontId="2" fillId="0" borderId="45" xfId="0" applyFont="1" applyBorder="1" applyAlignment="1">
      <alignment horizontal="center" vertical="center"/>
    </xf>
    <xf numFmtId="44" fontId="2" fillId="0" borderId="45" xfId="0" applyNumberFormat="1" applyFont="1"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164" fontId="0" fillId="0" borderId="45" xfId="0" applyNumberFormat="1" applyBorder="1" applyAlignment="1">
      <alignment horizontal="center" vertical="center"/>
    </xf>
    <xf numFmtId="1" fontId="0" fillId="0" borderId="45" xfId="0" applyNumberFormat="1" applyBorder="1" applyAlignment="1">
      <alignment horizontal="center" vertical="center"/>
    </xf>
    <xf numFmtId="0" fontId="6" fillId="9" borderId="3" xfId="1" applyFont="1" applyFill="1" applyBorder="1" applyAlignment="1">
      <alignment horizontal="center" vertical="center" wrapText="1"/>
    </xf>
    <xf numFmtId="0" fontId="6" fillId="9" borderId="4" xfId="1" quotePrefix="1" applyFont="1" applyFill="1" applyBorder="1" applyAlignment="1">
      <alignment horizontal="center" vertical="center" wrapText="1"/>
    </xf>
    <xf numFmtId="0" fontId="6" fillId="9" borderId="5" xfId="1" applyFont="1" applyFill="1" applyBorder="1" applyAlignment="1">
      <alignment horizontal="center" vertical="center" wrapText="1"/>
    </xf>
    <xf numFmtId="165" fontId="2" fillId="9" borderId="6" xfId="1" applyNumberFormat="1" applyFont="1" applyFill="1" applyBorder="1" applyAlignment="1">
      <alignment horizontal="center" vertical="center" wrapText="1"/>
    </xf>
    <xf numFmtId="165" fontId="2" fillId="9" borderId="7" xfId="1" applyNumberFormat="1" applyFont="1" applyFill="1" applyBorder="1" applyAlignment="1">
      <alignment horizontal="center" vertical="center" wrapText="1"/>
    </xf>
    <xf numFmtId="165" fontId="2" fillId="9" borderId="8" xfId="1" applyNumberFormat="1" applyFont="1" applyFill="1" applyBorder="1" applyAlignment="1">
      <alignment horizontal="center" vertical="center" wrapText="1"/>
    </xf>
    <xf numFmtId="165" fontId="2" fillId="9" borderId="9" xfId="1" applyNumberFormat="1" applyFont="1" applyFill="1" applyBorder="1" applyAlignment="1">
      <alignment horizontal="center" vertical="center" wrapText="1"/>
    </xf>
    <xf numFmtId="165" fontId="2" fillId="9" borderId="10" xfId="1" applyNumberFormat="1" applyFont="1" applyFill="1" applyBorder="1" applyAlignment="1">
      <alignment horizontal="center" vertical="center" wrapText="1"/>
    </xf>
    <xf numFmtId="165" fontId="2" fillId="9" borderId="11" xfId="1" applyNumberFormat="1" applyFont="1" applyFill="1" applyBorder="1" applyAlignment="1">
      <alignment horizontal="center" vertical="center" wrapText="1"/>
    </xf>
    <xf numFmtId="0" fontId="6" fillId="3" borderId="46" xfId="1" applyFont="1" applyFill="1" applyBorder="1" applyAlignment="1">
      <alignment horizontal="center" vertical="center" wrapText="1"/>
    </xf>
    <xf numFmtId="164" fontId="1" fillId="0" borderId="47" xfId="1" applyNumberFormat="1" applyBorder="1" applyAlignment="1">
      <alignment horizontal="center" vertical="center"/>
    </xf>
    <xf numFmtId="0" fontId="2" fillId="2" borderId="48" xfId="1" applyFont="1" applyFill="1" applyBorder="1" applyAlignment="1">
      <alignment horizontal="center" vertical="center" wrapText="1"/>
    </xf>
    <xf numFmtId="0" fontId="2" fillId="6" borderId="20" xfId="0" applyFont="1" applyFill="1" applyBorder="1" applyAlignment="1" applyProtection="1">
      <alignment horizontal="center" vertical="center"/>
      <protection locked="0"/>
    </xf>
    <xf numFmtId="0" fontId="6" fillId="15" borderId="2" xfId="1" applyFont="1" applyFill="1" applyBorder="1" applyAlignment="1">
      <alignment horizontal="center" vertical="center" wrapText="1"/>
    </xf>
    <xf numFmtId="0" fontId="6" fillId="15" borderId="2" xfId="1" quotePrefix="1" applyFont="1" applyFill="1" applyBorder="1" applyAlignment="1">
      <alignment horizontal="center" vertical="center" wrapText="1"/>
    </xf>
    <xf numFmtId="165" fontId="2" fillId="15" borderId="2" xfId="1" applyNumberFormat="1" applyFont="1" applyFill="1" applyBorder="1" applyAlignment="1">
      <alignment horizontal="center" vertical="center" wrapText="1"/>
    </xf>
    <xf numFmtId="0" fontId="1" fillId="2" borderId="0" xfId="1" applyFill="1" applyAlignment="1">
      <alignment horizontal="left" vertical="center"/>
    </xf>
    <xf numFmtId="164" fontId="1" fillId="2" borderId="0" xfId="1" applyNumberFormat="1" applyFill="1" applyAlignment="1">
      <alignment horizontal="center" vertical="center"/>
    </xf>
    <xf numFmtId="0" fontId="8" fillId="0" borderId="0" xfId="1" applyFont="1" applyAlignment="1">
      <alignment horizontal="left" vertical="center"/>
    </xf>
    <xf numFmtId="0" fontId="8" fillId="0" borderId="0" xfId="1" applyFont="1" applyAlignment="1">
      <alignment horizontal="center" vertical="center"/>
    </xf>
    <xf numFmtId="0" fontId="1" fillId="0" borderId="0" xfId="1" applyAlignment="1">
      <alignment horizontal="center" vertical="center" wrapText="1"/>
    </xf>
    <xf numFmtId="0" fontId="9" fillId="4" borderId="29" xfId="1" applyFont="1" applyFill="1" applyBorder="1" applyAlignment="1">
      <alignment horizontal="left" vertical="center"/>
    </xf>
    <xf numFmtId="0" fontId="5" fillId="0" borderId="30" xfId="1" applyFont="1" applyBorder="1" applyAlignment="1">
      <alignment horizontal="center" vertical="center"/>
    </xf>
    <xf numFmtId="164" fontId="1" fillId="0" borderId="20" xfId="1" applyNumberFormat="1" applyBorder="1" applyAlignment="1">
      <alignment horizontal="center" vertical="center"/>
    </xf>
    <xf numFmtId="164" fontId="1" fillId="0" borderId="33" xfId="1" applyNumberFormat="1" applyBorder="1" applyAlignment="1">
      <alignment horizontal="center" vertical="center" wrapText="1"/>
    </xf>
    <xf numFmtId="0" fontId="1" fillId="0" borderId="49" xfId="1" applyBorder="1" applyAlignment="1">
      <alignment horizontal="left" vertical="center"/>
    </xf>
    <xf numFmtId="164" fontId="1" fillId="0" borderId="50" xfId="1" applyNumberFormat="1" applyBorder="1" applyAlignment="1">
      <alignment horizontal="center" vertical="center"/>
    </xf>
    <xf numFmtId="164" fontId="1" fillId="0" borderId="51" xfId="1" applyNumberFormat="1" applyBorder="1" applyAlignment="1">
      <alignment horizontal="center" vertical="center" wrapText="1"/>
    </xf>
    <xf numFmtId="0" fontId="10" fillId="4" borderId="29" xfId="1" applyFont="1" applyFill="1" applyBorder="1" applyAlignment="1">
      <alignment horizontal="left" vertical="center"/>
    </xf>
    <xf numFmtId="0" fontId="4" fillId="0" borderId="31" xfId="1" applyFont="1" applyBorder="1" applyAlignment="1">
      <alignment horizontal="center" vertical="center"/>
    </xf>
    <xf numFmtId="164" fontId="1" fillId="0" borderId="33" xfId="1" applyNumberFormat="1" applyBorder="1" applyAlignment="1">
      <alignment horizontal="center" vertical="center"/>
    </xf>
    <xf numFmtId="8" fontId="1" fillId="0" borderId="33" xfId="1" applyNumberFormat="1" applyBorder="1" applyAlignment="1">
      <alignment horizontal="center" vertical="center"/>
    </xf>
    <xf numFmtId="164" fontId="1" fillId="0" borderId="51" xfId="1" applyNumberFormat="1" applyBorder="1" applyAlignment="1">
      <alignment horizontal="center" vertical="center"/>
    </xf>
    <xf numFmtId="0" fontId="4" fillId="0" borderId="31" xfId="1" applyFont="1" applyBorder="1" applyAlignment="1">
      <alignment horizontal="center" vertical="center" wrapText="1"/>
    </xf>
    <xf numFmtId="0" fontId="10" fillId="8" borderId="29" xfId="0" applyFont="1" applyFill="1" applyBorder="1" applyAlignment="1">
      <alignment horizontal="left" vertical="center"/>
    </xf>
    <xf numFmtId="0" fontId="4" fillId="0" borderId="32" xfId="0" applyFont="1" applyBorder="1" applyAlignment="1">
      <alignment horizontal="left" vertical="center"/>
    </xf>
    <xf numFmtId="164" fontId="4" fillId="0" borderId="20" xfId="0" applyNumberFormat="1" applyFont="1" applyBorder="1" applyAlignment="1">
      <alignment horizontal="center" vertical="center" wrapText="1"/>
    </xf>
    <xf numFmtId="0" fontId="4" fillId="0" borderId="49" xfId="0" applyFont="1" applyBorder="1" applyAlignment="1">
      <alignment horizontal="left" vertical="center"/>
    </xf>
    <xf numFmtId="0" fontId="8" fillId="0" borderId="0" xfId="1" applyFont="1" applyAlignment="1">
      <alignment vertical="center"/>
    </xf>
    <xf numFmtId="0" fontId="1" fillId="0" borderId="0" xfId="1" applyAlignment="1">
      <alignment vertical="center"/>
    </xf>
    <xf numFmtId="0" fontId="0" fillId="0" borderId="55" xfId="0" applyBorder="1"/>
    <xf numFmtId="0" fontId="0" fillId="0" borderId="58" xfId="0" applyBorder="1"/>
    <xf numFmtId="7" fontId="0" fillId="5" borderId="59" xfId="0" applyNumberFormat="1" applyFill="1" applyBorder="1" applyAlignment="1">
      <alignment horizontal="center" vertical="center"/>
    </xf>
    <xf numFmtId="164" fontId="0" fillId="5" borderId="59" xfId="0" applyNumberFormat="1" applyFill="1" applyBorder="1" applyAlignment="1">
      <alignment horizontal="center"/>
    </xf>
    <xf numFmtId="44" fontId="0" fillId="0" borderId="58" xfId="0" applyNumberFormat="1" applyBorder="1"/>
    <xf numFmtId="0" fontId="0" fillId="0" borderId="60" xfId="0" applyBorder="1"/>
    <xf numFmtId="0" fontId="0" fillId="0" borderId="0" xfId="0" applyAlignment="1">
      <alignment vertical="center"/>
    </xf>
    <xf numFmtId="0" fontId="0" fillId="0" borderId="57" xfId="0" applyBorder="1" applyAlignment="1">
      <alignment horizontal="center" vertical="center"/>
    </xf>
    <xf numFmtId="0" fontId="0" fillId="0" borderId="47" xfId="0" applyBorder="1" applyAlignment="1">
      <alignment horizontal="center" vertical="center"/>
    </xf>
    <xf numFmtId="164" fontId="0" fillId="0" borderId="47" xfId="0" applyNumberFormat="1" applyBorder="1" applyAlignment="1">
      <alignment horizontal="center" vertical="center"/>
    </xf>
    <xf numFmtId="1" fontId="0" fillId="0" borderId="47" xfId="0" applyNumberFormat="1" applyBorder="1" applyAlignment="1">
      <alignment horizontal="center" vertical="center"/>
    </xf>
    <xf numFmtId="0" fontId="0" fillId="0" borderId="62" xfId="0" applyBorder="1" applyAlignment="1">
      <alignment horizontal="center" vertical="center"/>
    </xf>
    <xf numFmtId="0" fontId="0" fillId="0" borderId="0" xfId="0" applyAlignment="1">
      <alignment horizontal="left" vertical="center"/>
    </xf>
    <xf numFmtId="0" fontId="0" fillId="0" borderId="56" xfId="0" applyBorder="1" applyAlignment="1">
      <alignment horizontal="left" vertical="center"/>
    </xf>
    <xf numFmtId="0" fontId="0" fillId="0" borderId="45" xfId="0" applyBorder="1" applyAlignment="1">
      <alignment horizontal="left" vertical="center"/>
    </xf>
    <xf numFmtId="0" fontId="0" fillId="0" borderId="61" xfId="0" applyBorder="1" applyAlignment="1">
      <alignment horizontal="left" vertical="center"/>
    </xf>
    <xf numFmtId="0" fontId="0" fillId="8" borderId="45" xfId="0" applyFill="1" applyBorder="1" applyAlignment="1">
      <alignment horizontal="left" vertical="center"/>
    </xf>
    <xf numFmtId="164" fontId="0" fillId="8" borderId="47" xfId="0" applyNumberFormat="1" applyFill="1" applyBorder="1" applyAlignment="1">
      <alignment horizontal="center" vertical="center"/>
    </xf>
    <xf numFmtId="164" fontId="0" fillId="0" borderId="63" xfId="0" applyNumberFormat="1"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vertical="center"/>
    </xf>
    <xf numFmtId="0" fontId="0" fillId="0" borderId="58" xfId="0" applyBorder="1" applyAlignment="1">
      <alignment vertical="center"/>
    </xf>
    <xf numFmtId="164" fontId="0" fillId="5" borderId="59" xfId="0" applyNumberFormat="1" applyFill="1" applyBorder="1" applyAlignment="1">
      <alignment horizontal="center" vertical="center"/>
    </xf>
    <xf numFmtId="44" fontId="0" fillId="0" borderId="58" xfId="0" applyNumberFormat="1" applyBorder="1" applyAlignment="1">
      <alignment vertical="center"/>
    </xf>
    <xf numFmtId="0" fontId="0" fillId="0" borderId="60" xfId="0" applyBorder="1" applyAlignment="1">
      <alignment vertical="center"/>
    </xf>
    <xf numFmtId="10" fontId="0" fillId="5" borderId="20" xfId="0" applyNumberFormat="1" applyFill="1" applyBorder="1" applyAlignment="1">
      <alignment horizontal="center" vertical="center"/>
    </xf>
    <xf numFmtId="164" fontId="2" fillId="5" borderId="20" xfId="0" applyNumberFormat="1" applyFont="1" applyFill="1" applyBorder="1" applyAlignment="1">
      <alignment horizontal="center" vertical="center"/>
    </xf>
    <xf numFmtId="0" fontId="2" fillId="0" borderId="27" xfId="0" applyFont="1" applyBorder="1" applyAlignment="1">
      <alignment vertical="center"/>
    </xf>
    <xf numFmtId="0" fontId="2" fillId="0" borderId="0" xfId="0" applyFont="1" applyAlignment="1">
      <alignment vertical="center"/>
    </xf>
    <xf numFmtId="0" fontId="2" fillId="0" borderId="28" xfId="0" applyFont="1" applyBorder="1" applyAlignment="1">
      <alignment vertical="center"/>
    </xf>
    <xf numFmtId="0" fontId="17" fillId="0" borderId="0" xfId="0" applyFont="1" applyAlignment="1">
      <alignment horizontal="center" vertical="center"/>
    </xf>
    <xf numFmtId="0" fontId="2" fillId="0" borderId="18" xfId="0" applyFont="1" applyBorder="1" applyAlignment="1">
      <alignment horizontal="center" vertical="center"/>
    </xf>
    <xf numFmtId="44" fontId="2" fillId="0" borderId="1" xfId="0" applyNumberFormat="1" applyFont="1" applyBorder="1" applyAlignment="1">
      <alignment horizontal="center" vertical="center"/>
    </xf>
    <xf numFmtId="44" fontId="2" fillId="0" borderId="0" xfId="0" applyNumberFormat="1" applyFont="1" applyAlignment="1">
      <alignment horizontal="center" vertical="center"/>
    </xf>
    <xf numFmtId="0" fontId="2" fillId="8" borderId="45" xfId="0" applyFont="1" applyFill="1" applyBorder="1" applyAlignment="1">
      <alignment horizontal="center" vertical="center"/>
    </xf>
    <xf numFmtId="164" fontId="0" fillId="8" borderId="45" xfId="0" applyNumberFormat="1" applyFill="1" applyBorder="1" applyAlignment="1">
      <alignment horizontal="center" vertical="center"/>
    </xf>
    <xf numFmtId="0" fontId="2" fillId="16" borderId="45" xfId="0" applyFont="1" applyFill="1" applyBorder="1" applyAlignment="1">
      <alignment horizontal="center" vertical="center"/>
    </xf>
    <xf numFmtId="164" fontId="0" fillId="16" borderId="45" xfId="0" applyNumberFormat="1" applyFill="1" applyBorder="1" applyAlignment="1">
      <alignment horizontal="center" vertical="center"/>
    </xf>
    <xf numFmtId="0" fontId="2" fillId="2" borderId="45" xfId="0" applyFont="1" applyFill="1" applyBorder="1" applyAlignment="1">
      <alignment horizontal="center" vertical="center"/>
    </xf>
    <xf numFmtId="164" fontId="0" fillId="2" borderId="45" xfId="0" applyNumberFormat="1" applyFill="1" applyBorder="1" applyAlignment="1">
      <alignment horizontal="center" vertical="center"/>
    </xf>
    <xf numFmtId="49" fontId="2" fillId="0" borderId="27" xfId="0" quotePrefix="1"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0" xfId="0" quotePrefix="1" applyNumberFormat="1" applyFont="1" applyAlignment="1">
      <alignment horizontal="center" vertical="center"/>
    </xf>
    <xf numFmtId="0" fontId="2" fillId="0" borderId="27" xfId="0" applyFont="1" applyBorder="1" applyAlignment="1">
      <alignment horizontal="center" vertical="center"/>
    </xf>
    <xf numFmtId="164" fontId="0" fillId="5" borderId="20" xfId="0" applyNumberFormat="1" applyFill="1" applyBorder="1" applyAlignment="1">
      <alignment horizontal="center" vertical="center"/>
    </xf>
    <xf numFmtId="44" fontId="2" fillId="0" borderId="15" xfId="0" applyNumberFormat="1" applyFont="1" applyBorder="1" applyAlignment="1">
      <alignment horizontal="center" vertical="center"/>
    </xf>
    <xf numFmtId="0" fontId="6" fillId="0" borderId="0" xfId="0" applyFont="1" applyAlignment="1">
      <alignment vertical="center"/>
    </xf>
    <xf numFmtId="164" fontId="0" fillId="2" borderId="61" xfId="0" applyNumberFormat="1" applyFill="1" applyBorder="1" applyAlignment="1">
      <alignment horizontal="center" vertical="center"/>
    </xf>
    <xf numFmtId="0" fontId="2" fillId="2" borderId="47" xfId="0" applyFont="1" applyFill="1" applyBorder="1" applyAlignment="1">
      <alignment horizontal="center" vertical="center"/>
    </xf>
    <xf numFmtId="0" fontId="0" fillId="8" borderId="56" xfId="0" applyFill="1" applyBorder="1" applyAlignment="1">
      <alignment horizontal="left" vertical="center"/>
    </xf>
    <xf numFmtId="164" fontId="0" fillId="8" borderId="57" xfId="0" applyNumberFormat="1" applyFill="1" applyBorder="1" applyAlignment="1">
      <alignment horizontal="center" vertical="center"/>
    </xf>
    <xf numFmtId="0" fontId="0" fillId="2" borderId="0" xfId="0" applyFill="1" applyAlignment="1">
      <alignment horizontal="left" vertical="center"/>
    </xf>
    <xf numFmtId="164" fontId="0" fillId="2" borderId="0" xfId="0" applyNumberFormat="1" applyFill="1" applyAlignment="1">
      <alignment horizontal="center" vertical="center"/>
    </xf>
    <xf numFmtId="0" fontId="0" fillId="0" borderId="58" xfId="0" applyBorder="1" applyAlignment="1">
      <alignment horizontal="left" vertical="center"/>
    </xf>
    <xf numFmtId="0" fontId="0" fillId="0" borderId="64" xfId="0" applyBorder="1" applyAlignment="1">
      <alignment vertical="center"/>
    </xf>
    <xf numFmtId="0" fontId="2" fillId="2" borderId="0" xfId="0" applyFont="1" applyFill="1"/>
    <xf numFmtId="0" fontId="2" fillId="2" borderId="27" xfId="0" applyFont="1" applyFill="1" applyBorder="1" applyAlignment="1">
      <alignment vertical="center"/>
    </xf>
    <xf numFmtId="0" fontId="0" fillId="2" borderId="0" xfId="0" applyFill="1" applyAlignment="1">
      <alignment vertical="center"/>
    </xf>
    <xf numFmtId="0" fontId="0" fillId="2" borderId="55" xfId="0" applyFill="1" applyBorder="1" applyAlignment="1">
      <alignment horizontal="left" vertical="center"/>
    </xf>
    <xf numFmtId="164" fontId="0" fillId="2" borderId="57" xfId="0" applyNumberFormat="1" applyFill="1" applyBorder="1" applyAlignment="1">
      <alignment horizontal="center" vertical="center"/>
    </xf>
    <xf numFmtId="0" fontId="0" fillId="2" borderId="0" xfId="0" applyFill="1"/>
    <xf numFmtId="164" fontId="2" fillId="0" borderId="0" xfId="0" applyNumberFormat="1" applyFont="1"/>
    <xf numFmtId="164" fontId="2" fillId="0" borderId="1" xfId="0" applyNumberFormat="1" applyFont="1" applyBorder="1" applyAlignment="1">
      <alignment horizontal="center" vertical="center"/>
    </xf>
    <xf numFmtId="0" fontId="2" fillId="0" borderId="28" xfId="0" applyFont="1" applyBorder="1" applyAlignment="1">
      <alignment horizontal="center"/>
    </xf>
    <xf numFmtId="10" fontId="0" fillId="5" borderId="19" xfId="0" applyNumberFormat="1" applyFill="1" applyBorder="1" applyAlignment="1">
      <alignment horizontal="center" vertical="center"/>
    </xf>
    <xf numFmtId="0" fontId="17" fillId="0" borderId="1" xfId="0" applyFont="1" applyBorder="1" applyAlignment="1">
      <alignment horizontal="center" vertical="center"/>
    </xf>
    <xf numFmtId="0" fontId="2" fillId="6" borderId="19" xfId="0" applyFont="1" applyFill="1" applyBorder="1" applyAlignment="1" applyProtection="1">
      <alignment horizontal="center" vertical="center"/>
      <protection locked="0"/>
    </xf>
    <xf numFmtId="0" fontId="2" fillId="0" borderId="15" xfId="0" applyFont="1" applyBorder="1" applyAlignment="1">
      <alignment horizontal="center" vertical="center"/>
    </xf>
    <xf numFmtId="0" fontId="6" fillId="7" borderId="3" xfId="1" applyFont="1" applyFill="1" applyBorder="1" applyAlignment="1">
      <alignment horizontal="center" vertical="center" wrapText="1"/>
    </xf>
    <xf numFmtId="0" fontId="6" fillId="7" borderId="4" xfId="1" quotePrefix="1" applyFont="1" applyFill="1" applyBorder="1" applyAlignment="1">
      <alignment horizontal="center" vertical="center" wrapText="1"/>
    </xf>
    <xf numFmtId="0" fontId="6" fillId="7" borderId="5" xfId="1" applyFont="1" applyFill="1" applyBorder="1" applyAlignment="1">
      <alignment horizontal="center" vertical="center" wrapText="1"/>
    </xf>
    <xf numFmtId="165" fontId="2" fillId="7" borderId="6" xfId="1" applyNumberFormat="1" applyFont="1" applyFill="1" applyBorder="1" applyAlignment="1">
      <alignment horizontal="center" vertical="center" wrapText="1"/>
    </xf>
    <xf numFmtId="165" fontId="2" fillId="7" borderId="7" xfId="1" applyNumberFormat="1" applyFont="1" applyFill="1" applyBorder="1" applyAlignment="1">
      <alignment horizontal="center" vertical="center" wrapText="1"/>
    </xf>
    <xf numFmtId="165" fontId="2" fillId="7" borderId="8" xfId="1" applyNumberFormat="1" applyFont="1" applyFill="1" applyBorder="1" applyAlignment="1">
      <alignment horizontal="center" vertical="center" wrapText="1"/>
    </xf>
    <xf numFmtId="165" fontId="2" fillId="7" borderId="9" xfId="1" applyNumberFormat="1" applyFont="1" applyFill="1" applyBorder="1" applyAlignment="1">
      <alignment horizontal="center" vertical="center" wrapText="1"/>
    </xf>
    <xf numFmtId="165" fontId="2" fillId="7" borderId="10" xfId="1" applyNumberFormat="1" applyFont="1" applyFill="1" applyBorder="1" applyAlignment="1">
      <alignment horizontal="center" vertical="center" wrapText="1"/>
    </xf>
    <xf numFmtId="165" fontId="2" fillId="7" borderId="11" xfId="1" applyNumberFormat="1" applyFont="1" applyFill="1" applyBorder="1" applyAlignment="1">
      <alignment horizontal="center" vertical="center" wrapText="1"/>
    </xf>
    <xf numFmtId="0" fontId="0" fillId="2" borderId="58" xfId="0" applyFill="1" applyBorder="1" applyAlignment="1">
      <alignment horizontal="left" vertical="center"/>
    </xf>
    <xf numFmtId="164" fontId="0" fillId="2" borderId="47" xfId="0" applyNumberFormat="1" applyFill="1" applyBorder="1" applyAlignment="1">
      <alignment horizontal="center" vertical="center"/>
    </xf>
    <xf numFmtId="0" fontId="2" fillId="2" borderId="15" xfId="0" applyFont="1" applyFill="1" applyBorder="1" applyAlignment="1" applyProtection="1">
      <alignment horizontal="center" vertical="center"/>
      <protection locked="0"/>
    </xf>
    <xf numFmtId="49" fontId="2" fillId="2" borderId="28" xfId="0" quotePrefix="1" applyNumberFormat="1" applyFont="1" applyFill="1" applyBorder="1" applyAlignment="1">
      <alignment horizontal="center"/>
    </xf>
    <xf numFmtId="0" fontId="2" fillId="2" borderId="28" xfId="0" applyFont="1" applyFill="1" applyBorder="1" applyAlignment="1">
      <alignment vertical="center"/>
    </xf>
    <xf numFmtId="0" fontId="2" fillId="6" borderId="65" xfId="0" applyFont="1" applyFill="1" applyBorder="1" applyAlignment="1" applyProtection="1">
      <alignment horizontal="center" vertical="center"/>
      <protection locked="0"/>
    </xf>
    <xf numFmtId="10" fontId="0" fillId="5" borderId="66" xfId="0" applyNumberFormat="1" applyFill="1" applyBorder="1" applyAlignment="1">
      <alignment horizontal="center" vertical="center"/>
    </xf>
    <xf numFmtId="7" fontId="2" fillId="5" borderId="17" xfId="0" applyNumberFormat="1" applyFont="1" applyFill="1" applyBorder="1" applyAlignment="1">
      <alignment horizontal="center" vertical="center"/>
    </xf>
    <xf numFmtId="44" fontId="2" fillId="0" borderId="18" xfId="0" applyNumberFormat="1" applyFont="1" applyBorder="1" applyAlignment="1">
      <alignment horizontal="center" vertical="center"/>
    </xf>
    <xf numFmtId="10" fontId="0" fillId="5" borderId="17" xfId="0" applyNumberFormat="1" applyFill="1" applyBorder="1" applyAlignment="1">
      <alignment horizontal="center" vertical="center"/>
    </xf>
    <xf numFmtId="7" fontId="2" fillId="0" borderId="0" xfId="0" applyNumberFormat="1" applyFont="1"/>
    <xf numFmtId="0" fontId="2" fillId="6" borderId="17" xfId="0" applyFont="1" applyFill="1" applyBorder="1" applyAlignment="1" applyProtection="1">
      <alignment horizontal="center" vertical="center"/>
      <protection locked="0"/>
    </xf>
    <xf numFmtId="44" fontId="2" fillId="6" borderId="20" xfId="0" applyNumberFormat="1" applyFont="1" applyFill="1" applyBorder="1" applyAlignment="1" applyProtection="1">
      <alignment horizontal="center" vertical="center"/>
      <protection locked="0"/>
    </xf>
    <xf numFmtId="44" fontId="2" fillId="6" borderId="17" xfId="0" applyNumberFormat="1" applyFont="1" applyFill="1" applyBorder="1" applyAlignment="1" applyProtection="1">
      <alignment horizontal="center" vertical="center"/>
      <protection locked="0"/>
    </xf>
    <xf numFmtId="7" fontId="2" fillId="0" borderId="0" xfId="0" applyNumberFormat="1" applyFont="1" applyAlignment="1">
      <alignment horizontal="center" vertical="center"/>
    </xf>
    <xf numFmtId="0" fontId="2" fillId="0" borderId="0" xfId="0" applyFont="1" applyAlignment="1">
      <alignment horizontal="center" vertical="center" wrapText="1"/>
    </xf>
    <xf numFmtId="0" fontId="5" fillId="17" borderId="32" xfId="1" applyFont="1" applyFill="1" applyBorder="1" applyAlignment="1">
      <alignment horizontal="center" vertical="center" wrapText="1"/>
    </xf>
    <xf numFmtId="0" fontId="5" fillId="17" borderId="20" xfId="1" applyFont="1" applyFill="1" applyBorder="1" applyAlignment="1">
      <alignment horizontal="center" vertical="center" wrapText="1"/>
    </xf>
    <xf numFmtId="165" fontId="5" fillId="17" borderId="20" xfId="1" applyNumberFormat="1" applyFont="1" applyFill="1" applyBorder="1" applyAlignment="1">
      <alignment horizontal="center" vertical="center" wrapText="1"/>
    </xf>
    <xf numFmtId="0" fontId="5" fillId="17" borderId="33" xfId="1" applyFont="1" applyFill="1" applyBorder="1" applyAlignment="1">
      <alignment horizontal="center" vertical="center" wrapText="1"/>
    </xf>
    <xf numFmtId="0" fontId="4" fillId="0" borderId="30" xfId="1" applyFont="1" applyBorder="1" applyAlignment="1">
      <alignment horizontal="center" vertical="center" wrapText="1"/>
    </xf>
    <xf numFmtId="164" fontId="1" fillId="0" borderId="20" xfId="1" applyNumberFormat="1" applyBorder="1" applyAlignment="1">
      <alignment horizontal="center" vertical="center" wrapText="1"/>
    </xf>
    <xf numFmtId="164" fontId="1" fillId="0" borderId="50" xfId="1" applyNumberFormat="1" applyBorder="1" applyAlignment="1">
      <alignment horizontal="center" vertical="center" wrapText="1"/>
    </xf>
    <xf numFmtId="0" fontId="1" fillId="0" borderId="33" xfId="1" applyBorder="1" applyAlignment="1">
      <alignment horizontal="center" vertical="center" wrapText="1"/>
    </xf>
    <xf numFmtId="0" fontId="22" fillId="0" borderId="0" xfId="0" applyFont="1"/>
    <xf numFmtId="0" fontId="22" fillId="5" borderId="23" xfId="0" applyFont="1" applyFill="1" applyBorder="1"/>
    <xf numFmtId="0" fontId="22" fillId="5" borderId="8" xfId="0" applyFont="1" applyFill="1" applyBorder="1"/>
    <xf numFmtId="0" fontId="22" fillId="6" borderId="20" xfId="0" applyFont="1" applyFill="1" applyBorder="1" applyAlignment="1" applyProtection="1">
      <alignment horizontal="center" vertical="center"/>
      <protection locked="0"/>
    </xf>
    <xf numFmtId="0" fontId="22" fillId="0" borderId="0" xfId="0" applyFont="1" applyAlignment="1">
      <alignment horizontal="center" vertical="center"/>
    </xf>
    <xf numFmtId="0" fontId="22" fillId="0" borderId="18" xfId="0" applyFont="1" applyBorder="1" applyAlignment="1">
      <alignment horizontal="center" vertical="center"/>
    </xf>
    <xf numFmtId="7" fontId="22" fillId="6" borderId="20" xfId="0" applyNumberFormat="1" applyFont="1" applyFill="1" applyBorder="1" applyAlignment="1" applyProtection="1">
      <alignment horizontal="center" vertical="center"/>
      <protection locked="0"/>
    </xf>
    <xf numFmtId="164" fontId="23" fillId="5" borderId="20" xfId="0" applyNumberFormat="1" applyFont="1" applyFill="1" applyBorder="1" applyAlignment="1">
      <alignment horizontal="center" vertical="center"/>
    </xf>
    <xf numFmtId="44" fontId="22" fillId="0" borderId="15" xfId="0" applyNumberFormat="1" applyFont="1" applyBorder="1" applyAlignment="1">
      <alignment horizontal="center" vertical="center"/>
    </xf>
    <xf numFmtId="7" fontId="22" fillId="5" borderId="20" xfId="0" applyNumberFormat="1" applyFont="1" applyFill="1" applyBorder="1" applyAlignment="1">
      <alignment horizontal="center" vertical="center"/>
    </xf>
    <xf numFmtId="44" fontId="22" fillId="0" borderId="0" xfId="0" applyNumberFormat="1" applyFont="1" applyAlignment="1">
      <alignment horizontal="center" vertical="center"/>
    </xf>
    <xf numFmtId="0" fontId="22" fillId="0" borderId="0" xfId="0" applyFont="1" applyAlignment="1">
      <alignment vertical="center"/>
    </xf>
    <xf numFmtId="0" fontId="22" fillId="6" borderId="19" xfId="0" applyFont="1" applyFill="1" applyBorder="1" applyAlignment="1" applyProtection="1">
      <alignment horizontal="center" vertical="center"/>
      <protection locked="0"/>
    </xf>
    <xf numFmtId="0" fontId="22" fillId="0" borderId="15" xfId="0" applyFont="1" applyBorder="1" applyAlignment="1">
      <alignment horizontal="center" vertical="center"/>
    </xf>
    <xf numFmtId="10" fontId="21" fillId="18" borderId="32" xfId="1" applyNumberFormat="1" applyFont="1" applyFill="1" applyBorder="1" applyAlignment="1">
      <alignment horizontal="center" vertical="center"/>
    </xf>
    <xf numFmtId="10" fontId="21" fillId="18" borderId="20" xfId="1" applyNumberFormat="1" applyFont="1" applyFill="1" applyBorder="1" applyAlignment="1">
      <alignment horizontal="center" vertical="center"/>
    </xf>
    <xf numFmtId="10" fontId="21" fillId="18" borderId="33" xfId="1" applyNumberFormat="1" applyFont="1" applyFill="1" applyBorder="1" applyAlignment="1">
      <alignment horizontal="center" vertical="center"/>
    </xf>
    <xf numFmtId="10" fontId="21" fillId="18" borderId="49" xfId="1" applyNumberFormat="1" applyFont="1" applyFill="1" applyBorder="1" applyAlignment="1">
      <alignment horizontal="center" vertical="center"/>
    </xf>
    <xf numFmtId="10" fontId="21" fillId="18" borderId="50" xfId="1" applyNumberFormat="1" applyFont="1" applyFill="1" applyBorder="1" applyAlignment="1">
      <alignment horizontal="center" vertical="center"/>
    </xf>
    <xf numFmtId="10" fontId="21" fillId="18" borderId="51" xfId="1" applyNumberFormat="1" applyFont="1" applyFill="1" applyBorder="1" applyAlignment="1">
      <alignment horizontal="center" vertical="center"/>
    </xf>
    <xf numFmtId="49" fontId="2" fillId="0" borderId="0" xfId="0" quotePrefix="1" applyNumberFormat="1" applyFont="1" applyBorder="1" applyAlignment="1">
      <alignment horizontal="center"/>
    </xf>
    <xf numFmtId="0" fontId="2" fillId="0" borderId="0" xfId="0" applyFont="1" applyBorder="1" applyAlignment="1">
      <alignment vertical="center"/>
    </xf>
    <xf numFmtId="49" fontId="2" fillId="0" borderId="0" xfId="0" applyNumberFormat="1" applyFont="1" applyBorder="1" applyAlignment="1">
      <alignment horizontal="center"/>
    </xf>
    <xf numFmtId="0" fontId="2" fillId="0" borderId="0" xfId="0" applyFont="1" applyBorder="1"/>
    <xf numFmtId="0" fontId="2" fillId="0" borderId="0" xfId="0" applyFont="1" applyBorder="1" applyAlignment="1">
      <alignment horizontal="center"/>
    </xf>
    <xf numFmtId="0" fontId="24" fillId="19" borderId="0" xfId="0" applyFont="1" applyFill="1"/>
    <xf numFmtId="0" fontId="6" fillId="0" borderId="0" xfId="0" applyFont="1" applyAlignment="1">
      <alignment horizontal="right"/>
    </xf>
    <xf numFmtId="7" fontId="24" fillId="0" borderId="0" xfId="0" applyNumberFormat="1" applyFont="1" applyAlignment="1">
      <alignment horizontal="center"/>
    </xf>
    <xf numFmtId="0" fontId="16" fillId="0" borderId="0" xfId="0" applyFont="1" applyAlignment="1">
      <alignment horizontal="center" vertical="center" wrapText="1"/>
    </xf>
    <xf numFmtId="0" fontId="15" fillId="0" borderId="0" xfId="0" applyFont="1" applyAlignment="1">
      <alignment horizontal="center"/>
    </xf>
    <xf numFmtId="0" fontId="19" fillId="0" borderId="0" xfId="0" applyFont="1" applyAlignment="1">
      <alignment horizontal="center" vertical="center"/>
    </xf>
    <xf numFmtId="0" fontId="2" fillId="5" borderId="2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21" xfId="0" applyFont="1" applyFill="1" applyBorder="1" applyAlignment="1">
      <alignment horizontal="center" wrapText="1"/>
    </xf>
    <xf numFmtId="0" fontId="2" fillId="7" borderId="22" xfId="0" applyFont="1" applyFill="1" applyBorder="1" applyAlignment="1">
      <alignment horizontal="center" wrapText="1"/>
    </xf>
    <xf numFmtId="0" fontId="2" fillId="7" borderId="23" xfId="0" applyFont="1" applyFill="1" applyBorder="1" applyAlignment="1">
      <alignment horizontal="center" wrapText="1"/>
    </xf>
    <xf numFmtId="0" fontId="2" fillId="7" borderId="25" xfId="0" applyFont="1" applyFill="1" applyBorder="1" applyAlignment="1">
      <alignment horizontal="center" wrapText="1"/>
    </xf>
    <xf numFmtId="0" fontId="2" fillId="7" borderId="26" xfId="0" applyFont="1" applyFill="1" applyBorder="1" applyAlignment="1">
      <alignment horizontal="center" wrapText="1"/>
    </xf>
    <xf numFmtId="0" fontId="2" fillId="7" borderId="11" xfId="0" applyFont="1" applyFill="1" applyBorder="1" applyAlignment="1">
      <alignment horizontal="center" wrapText="1"/>
    </xf>
    <xf numFmtId="0" fontId="19" fillId="0" borderId="0" xfId="0" applyFont="1" applyAlignment="1">
      <alignment horizontal="center" vertical="center" wrapText="1"/>
    </xf>
    <xf numFmtId="0" fontId="13" fillId="7" borderId="21" xfId="1" applyFont="1" applyFill="1" applyBorder="1" applyAlignment="1">
      <alignment horizontal="center" vertical="center" wrapText="1"/>
    </xf>
    <xf numFmtId="0" fontId="13" fillId="7" borderId="22" xfId="1" applyFont="1" applyFill="1" applyBorder="1" applyAlignment="1">
      <alignment horizontal="center" vertical="center" wrapText="1"/>
    </xf>
    <xf numFmtId="0" fontId="13" fillId="7" borderId="25" xfId="1" applyFont="1" applyFill="1" applyBorder="1" applyAlignment="1">
      <alignment horizontal="center" vertical="center" wrapText="1"/>
    </xf>
    <xf numFmtId="0" fontId="13" fillId="7" borderId="26"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13" fillId="4" borderId="22" xfId="1" applyFont="1" applyFill="1" applyBorder="1" applyAlignment="1">
      <alignment horizontal="center" vertical="center" wrapText="1"/>
    </xf>
    <xf numFmtId="0" fontId="13" fillId="4" borderId="25" xfId="1" applyFont="1" applyFill="1" applyBorder="1" applyAlignment="1">
      <alignment horizontal="center" vertical="center" wrapText="1"/>
    </xf>
    <xf numFmtId="0" fontId="13" fillId="4" borderId="26" xfId="1" applyFont="1" applyFill="1" applyBorder="1" applyAlignment="1">
      <alignment horizontal="center" vertical="center" wrapText="1"/>
    </xf>
    <xf numFmtId="0" fontId="13" fillId="8" borderId="21" xfId="1" applyFont="1" applyFill="1" applyBorder="1" applyAlignment="1">
      <alignment horizontal="center" vertical="center" wrapText="1"/>
    </xf>
    <xf numFmtId="0" fontId="13" fillId="8" borderId="22" xfId="1" applyFont="1" applyFill="1" applyBorder="1" applyAlignment="1">
      <alignment horizontal="center" vertical="center" wrapText="1"/>
    </xf>
    <xf numFmtId="0" fontId="13" fillId="8" borderId="23" xfId="1" applyFont="1" applyFill="1" applyBorder="1" applyAlignment="1">
      <alignment horizontal="center" vertical="center" wrapText="1"/>
    </xf>
    <xf numFmtId="0" fontId="13" fillId="8" borderId="25" xfId="1" applyFont="1" applyFill="1" applyBorder="1" applyAlignment="1">
      <alignment horizontal="center" vertical="center" wrapText="1"/>
    </xf>
    <xf numFmtId="0" fontId="13" fillId="8" borderId="26" xfId="1" applyFont="1" applyFill="1" applyBorder="1" applyAlignment="1">
      <alignment horizontal="center" vertical="center" wrapText="1"/>
    </xf>
    <xf numFmtId="0" fontId="13" fillId="8" borderId="11" xfId="1" applyFont="1" applyFill="1" applyBorder="1" applyAlignment="1">
      <alignment horizontal="center" vertical="center" wrapText="1"/>
    </xf>
    <xf numFmtId="0" fontId="13" fillId="9" borderId="21" xfId="1" applyFont="1" applyFill="1" applyBorder="1" applyAlignment="1">
      <alignment horizontal="center" vertical="center" wrapText="1"/>
    </xf>
    <xf numFmtId="0" fontId="13" fillId="9" borderId="22" xfId="1" applyFont="1" applyFill="1" applyBorder="1" applyAlignment="1">
      <alignment horizontal="center" vertical="center" wrapText="1"/>
    </xf>
    <xf numFmtId="0" fontId="13" fillId="9" borderId="23" xfId="1" applyFont="1" applyFill="1" applyBorder="1" applyAlignment="1">
      <alignment horizontal="center" vertical="center" wrapText="1"/>
    </xf>
    <xf numFmtId="0" fontId="13" fillId="9" borderId="25" xfId="1" applyFont="1" applyFill="1" applyBorder="1" applyAlignment="1">
      <alignment horizontal="center" vertical="center" wrapText="1"/>
    </xf>
    <xf numFmtId="0" fontId="13" fillId="9" borderId="26" xfId="1" applyFont="1" applyFill="1" applyBorder="1" applyAlignment="1">
      <alignment horizontal="center" vertical="center" wrapText="1"/>
    </xf>
    <xf numFmtId="0" fontId="13" fillId="9" borderId="11" xfId="1" applyFont="1" applyFill="1" applyBorder="1" applyAlignment="1">
      <alignment horizontal="center" vertical="center" wrapText="1"/>
    </xf>
    <xf numFmtId="0" fontId="13" fillId="15" borderId="21" xfId="1" applyFont="1" applyFill="1" applyBorder="1" applyAlignment="1">
      <alignment horizontal="center" vertical="center" wrapText="1"/>
    </xf>
    <xf numFmtId="0" fontId="13" fillId="15" borderId="22" xfId="1" applyFont="1" applyFill="1" applyBorder="1" applyAlignment="1">
      <alignment horizontal="center" vertical="center" wrapText="1"/>
    </xf>
    <xf numFmtId="0" fontId="13" fillId="15" borderId="23" xfId="1" applyFont="1" applyFill="1" applyBorder="1" applyAlignment="1">
      <alignment horizontal="center" vertical="center" wrapText="1"/>
    </xf>
    <xf numFmtId="0" fontId="13" fillId="15" borderId="25" xfId="1" applyFont="1" applyFill="1" applyBorder="1" applyAlignment="1">
      <alignment horizontal="center" vertical="center" wrapText="1"/>
    </xf>
    <xf numFmtId="0" fontId="13" fillId="15" borderId="26" xfId="1" applyFont="1" applyFill="1" applyBorder="1" applyAlignment="1">
      <alignment horizontal="center" vertical="center" wrapText="1"/>
    </xf>
    <xf numFmtId="0" fontId="13" fillId="15" borderId="11" xfId="1" applyFont="1" applyFill="1" applyBorder="1" applyAlignment="1">
      <alignment horizontal="center" vertical="center" wrapText="1"/>
    </xf>
    <xf numFmtId="0" fontId="13" fillId="10" borderId="21" xfId="1" applyFont="1" applyFill="1" applyBorder="1" applyAlignment="1">
      <alignment horizontal="center" vertical="center" wrapText="1"/>
    </xf>
    <xf numFmtId="0" fontId="13" fillId="10" borderId="22" xfId="1" applyFont="1" applyFill="1" applyBorder="1" applyAlignment="1">
      <alignment horizontal="center" vertical="center" wrapText="1"/>
    </xf>
    <xf numFmtId="0" fontId="13" fillId="10" borderId="25" xfId="1" applyFont="1" applyFill="1" applyBorder="1" applyAlignment="1">
      <alignment horizontal="center" vertical="center" wrapText="1"/>
    </xf>
    <xf numFmtId="0" fontId="13" fillId="10" borderId="26" xfId="1" applyFont="1" applyFill="1" applyBorder="1" applyAlignment="1">
      <alignment horizontal="center" vertical="center" wrapText="1"/>
    </xf>
    <xf numFmtId="0" fontId="20" fillId="17" borderId="29" xfId="1" applyFont="1" applyFill="1" applyBorder="1" applyAlignment="1">
      <alignment horizontal="center" vertical="center"/>
    </xf>
    <xf numFmtId="0" fontId="20" fillId="17" borderId="30" xfId="1" applyFont="1" applyFill="1" applyBorder="1" applyAlignment="1">
      <alignment horizontal="center" vertical="center"/>
    </xf>
    <xf numFmtId="0" fontId="20" fillId="17" borderId="31" xfId="1" applyFont="1" applyFill="1" applyBorder="1" applyAlignment="1">
      <alignment horizontal="center" vertical="center"/>
    </xf>
    <xf numFmtId="0" fontId="20" fillId="17" borderId="32" xfId="1" applyFont="1" applyFill="1" applyBorder="1" applyAlignment="1">
      <alignment horizontal="center" vertical="center"/>
    </xf>
    <xf numFmtId="0" fontId="20" fillId="17" borderId="20" xfId="1" applyFont="1" applyFill="1" applyBorder="1" applyAlignment="1">
      <alignment horizontal="center" vertical="center"/>
    </xf>
    <xf numFmtId="0" fontId="20" fillId="17" borderId="33" xfId="1" applyFont="1" applyFill="1" applyBorder="1" applyAlignment="1">
      <alignment horizontal="center" vertical="center"/>
    </xf>
    <xf numFmtId="0" fontId="20" fillId="8" borderId="52" xfId="1" quotePrefix="1" applyFont="1" applyFill="1" applyBorder="1" applyAlignment="1">
      <alignment horizontal="center" vertical="center"/>
    </xf>
    <xf numFmtId="0" fontId="20" fillId="8" borderId="53" xfId="1" quotePrefix="1" applyFont="1" applyFill="1" applyBorder="1" applyAlignment="1">
      <alignment horizontal="center" vertical="center"/>
    </xf>
    <xf numFmtId="0" fontId="20" fillId="8" borderId="54" xfId="1" quotePrefix="1" applyFont="1" applyFill="1" applyBorder="1" applyAlignment="1">
      <alignment horizontal="center" vertical="center"/>
    </xf>
    <xf numFmtId="0" fontId="1" fillId="0" borderId="0" xfId="1" applyAlignment="1">
      <alignment horizontal="center" vertical="center"/>
    </xf>
    <xf numFmtId="164" fontId="4" fillId="0" borderId="67" xfId="0" applyNumberFormat="1" applyFont="1" applyBorder="1" applyAlignment="1">
      <alignment horizontal="center" vertical="center"/>
    </xf>
    <xf numFmtId="164" fontId="4" fillId="0" borderId="68" xfId="0" applyNumberFormat="1" applyFont="1" applyBorder="1" applyAlignment="1">
      <alignment horizontal="center" vertical="center"/>
    </xf>
    <xf numFmtId="164" fontId="4" fillId="0" borderId="69" xfId="0" applyNumberFormat="1" applyFont="1" applyBorder="1" applyAlignment="1">
      <alignment horizontal="center" vertical="center"/>
    </xf>
    <xf numFmtId="7" fontId="25" fillId="0" borderId="0" xfId="0" applyNumberFormat="1" applyFont="1" applyFill="1" applyBorder="1" applyAlignment="1">
      <alignment horizontal="center" vertical="center"/>
    </xf>
    <xf numFmtId="7" fontId="2" fillId="0" borderId="0" xfId="0" applyNumberFormat="1" applyFont="1" applyFill="1" applyBorder="1" applyAlignment="1">
      <alignment horizontal="center" vertical="center"/>
    </xf>
    <xf numFmtId="7" fontId="6" fillId="0" borderId="0" xfId="0" applyNumberFormat="1" applyFont="1" applyFill="1" applyBorder="1" applyAlignment="1">
      <alignment horizontal="center" vertical="center"/>
    </xf>
  </cellXfs>
  <cellStyles count="4">
    <cellStyle name="Normal" xfId="0" builtinId="0"/>
    <cellStyle name="Normal 2" xfId="1" xr:uid="{00000000-0005-0000-0000-000001000000}"/>
    <cellStyle name="Normal 58" xfId="3" xr:uid="{00000000-0005-0000-0000-000002000000}"/>
    <cellStyle name="Percent 2" xfId="2"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New Jersey Educators Health'!A1"/><Relationship Id="rId7" Type="http://schemas.openxmlformats.org/officeDocument/2006/relationships/image" Target="../media/image2.png"/><Relationship Id="rId2" Type="http://schemas.openxmlformats.org/officeDocument/2006/relationships/hyperlink" Target="#'Aetna $25'!A1"/><Relationship Id="rId1" Type="http://schemas.openxmlformats.org/officeDocument/2006/relationships/hyperlink" Target="#'Aetna $10'!A1"/><Relationship Id="rId6" Type="http://schemas.openxmlformats.org/officeDocument/2006/relationships/hyperlink" Target="#'Garden State Health Plan'!A1"/><Relationship Id="rId5" Type="http://schemas.openxmlformats.org/officeDocument/2006/relationships/hyperlink" Target="#'Dental &amp; Vision'!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117475</xdr:colOff>
      <xdr:row>11</xdr:row>
      <xdr:rowOff>931333</xdr:rowOff>
    </xdr:from>
    <xdr:to>
      <xdr:col>7</xdr:col>
      <xdr:colOff>66674</xdr:colOff>
      <xdr:row>16</xdr:row>
      <xdr:rowOff>170815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1398058" y="3524250"/>
          <a:ext cx="3071283" cy="1038648"/>
        </a:xfrm>
        <a:prstGeom prst="roundRect">
          <a:avLst/>
        </a:prstGeom>
        <a:solidFill>
          <a:schemeClr val="accent3">
            <a:lumMod val="75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baseline="0">
              <a:latin typeface="Century Gothic" panose="020B0502020202020204" pitchFamily="34" charset="0"/>
            </a:rPr>
            <a:t>Aetna $10</a:t>
          </a:r>
          <a:endParaRPr lang="en-US" sz="3600">
            <a:latin typeface="Century Gothic" panose="020B0502020202020204" pitchFamily="34" charset="0"/>
          </a:endParaRPr>
        </a:p>
      </xdr:txBody>
    </xdr:sp>
    <xdr:clientData/>
  </xdr:twoCellAnchor>
  <xdr:twoCellAnchor>
    <xdr:from>
      <xdr:col>2</xdr:col>
      <xdr:colOff>103717</xdr:colOff>
      <xdr:row>17</xdr:row>
      <xdr:rowOff>109856</xdr:rowOff>
    </xdr:from>
    <xdr:to>
      <xdr:col>7</xdr:col>
      <xdr:colOff>52916</xdr:colOff>
      <xdr:row>22</xdr:row>
      <xdr:rowOff>55034</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1384300" y="4713606"/>
          <a:ext cx="3071283" cy="1003511"/>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3600">
              <a:latin typeface="Century Gothic" panose="020B0502020202020204" pitchFamily="34" charset="0"/>
            </a:rPr>
            <a:t>Aetna $25</a:t>
          </a:r>
        </a:p>
      </xdr:txBody>
    </xdr:sp>
    <xdr:clientData/>
  </xdr:twoCellAnchor>
  <xdr:twoCellAnchor>
    <xdr:from>
      <xdr:col>7</xdr:col>
      <xdr:colOff>337608</xdr:colOff>
      <xdr:row>12</xdr:row>
      <xdr:rowOff>11642</xdr:rowOff>
    </xdr:from>
    <xdr:to>
      <xdr:col>12</xdr:col>
      <xdr:colOff>280459</xdr:colOff>
      <xdr:row>16</xdr:row>
      <xdr:rowOff>194734</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4740275" y="3557059"/>
          <a:ext cx="3064934" cy="10297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latin typeface="Century Gothic" panose="020B0502020202020204" pitchFamily="34" charset="0"/>
            </a:rPr>
            <a:t>New Jersey Educators Health Plan</a:t>
          </a:r>
        </a:p>
      </xdr:txBody>
    </xdr:sp>
    <xdr:clientData/>
  </xdr:twoCellAnchor>
  <xdr:twoCellAnchor editAs="oneCell">
    <xdr:from>
      <xdr:col>2</xdr:col>
      <xdr:colOff>449615</xdr:colOff>
      <xdr:row>0</xdr:row>
      <xdr:rowOff>158749</xdr:rowOff>
    </xdr:from>
    <xdr:to>
      <xdr:col>7</xdr:col>
      <xdr:colOff>405342</xdr:colOff>
      <xdr:row>10</xdr:row>
      <xdr:rowOff>16931</xdr:rowOff>
    </xdr:to>
    <xdr:pic>
      <xdr:nvPicPr>
        <xdr:cNvPr id="10" name="Picture 9" descr="General Information | Fairfield Home and School Association">
          <a:extLst>
            <a:ext uri="{FF2B5EF4-FFF2-40B4-BE49-F238E27FC236}">
              <a16:creationId xmlns:a16="http://schemas.microsoft.com/office/drawing/2014/main" id="{6AFC63AA-EA83-4AA8-A29E-741102B8744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30198" y="158749"/>
          <a:ext cx="3077811" cy="207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359833</xdr:colOff>
      <xdr:row>17</xdr:row>
      <xdr:rowOff>84667</xdr:rowOff>
    </xdr:from>
    <xdr:to>
      <xdr:col>12</xdr:col>
      <xdr:colOff>302684</xdr:colOff>
      <xdr:row>22</xdr:row>
      <xdr:rowOff>56092</xdr:rowOff>
    </xdr:to>
    <xdr:sp macro="" textlink="">
      <xdr:nvSpPr>
        <xdr:cNvPr id="9" name="Rounded Rectangle 6">
          <a:hlinkClick xmlns:r="http://schemas.openxmlformats.org/officeDocument/2006/relationships" r:id="rId5"/>
          <a:extLst>
            <a:ext uri="{FF2B5EF4-FFF2-40B4-BE49-F238E27FC236}">
              <a16:creationId xmlns:a16="http://schemas.microsoft.com/office/drawing/2014/main" id="{E4C548D2-65D1-4C92-8096-6CB316E296A5}"/>
            </a:ext>
          </a:extLst>
        </xdr:cNvPr>
        <xdr:cNvSpPr/>
      </xdr:nvSpPr>
      <xdr:spPr>
        <a:xfrm>
          <a:off x="4762500" y="4688417"/>
          <a:ext cx="3064934" cy="1029758"/>
        </a:xfrm>
        <a:prstGeom prst="roundRect">
          <a:avLst/>
        </a:prstGeom>
        <a:solidFill>
          <a:schemeClr val="accent6"/>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0">
              <a:latin typeface="Century Gothic" panose="020B0502020202020204" pitchFamily="34" charset="0"/>
            </a:rPr>
            <a:t>Dental</a:t>
          </a:r>
          <a:r>
            <a:rPr lang="en-US" sz="2400" b="0" baseline="0">
              <a:latin typeface="Century Gothic" panose="020B0502020202020204" pitchFamily="34" charset="0"/>
            </a:rPr>
            <a:t> &amp; Vision Contributions</a:t>
          </a:r>
          <a:endParaRPr lang="en-US" sz="2400" b="0">
            <a:latin typeface="Century Gothic" panose="020B0502020202020204" pitchFamily="34" charset="0"/>
          </a:endParaRPr>
        </a:p>
      </xdr:txBody>
    </xdr:sp>
    <xdr:clientData/>
  </xdr:twoCellAnchor>
  <xdr:twoCellAnchor>
    <xdr:from>
      <xdr:col>4</xdr:col>
      <xdr:colOff>506943</xdr:colOff>
      <xdr:row>22</xdr:row>
      <xdr:rowOff>191559</xdr:rowOff>
    </xdr:from>
    <xdr:to>
      <xdr:col>9</xdr:col>
      <xdr:colOff>449794</xdr:colOff>
      <xdr:row>27</xdr:row>
      <xdr:rowOff>162983</xdr:rowOff>
    </xdr:to>
    <xdr:sp macro="" textlink="">
      <xdr:nvSpPr>
        <xdr:cNvPr id="11" name="Rounded Rectangle 6">
          <a:hlinkClick xmlns:r="http://schemas.openxmlformats.org/officeDocument/2006/relationships" r:id="rId6"/>
          <a:extLst>
            <a:ext uri="{FF2B5EF4-FFF2-40B4-BE49-F238E27FC236}">
              <a16:creationId xmlns:a16="http://schemas.microsoft.com/office/drawing/2014/main" id="{36C1177E-B6A0-42CF-80B9-CCB565413434}"/>
            </a:ext>
          </a:extLst>
        </xdr:cNvPr>
        <xdr:cNvSpPr/>
      </xdr:nvSpPr>
      <xdr:spPr>
        <a:xfrm>
          <a:off x="3025776" y="5853642"/>
          <a:ext cx="3064935" cy="1029758"/>
        </a:xfrm>
        <a:prstGeom prst="round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0">
              <a:latin typeface="Century Gothic" panose="020B0502020202020204" pitchFamily="34" charset="0"/>
            </a:rPr>
            <a:t>Garden State</a:t>
          </a:r>
        </a:p>
        <a:p>
          <a:pPr algn="ctr"/>
          <a:r>
            <a:rPr lang="en-US" sz="2400" b="0">
              <a:latin typeface="Century Gothic" panose="020B0502020202020204" pitchFamily="34" charset="0"/>
            </a:rPr>
            <a:t>Health Plan</a:t>
          </a:r>
          <a:endParaRPr lang="en-US" sz="2800" b="0">
            <a:latin typeface="Century Gothic" panose="020B0502020202020204" pitchFamily="34" charset="0"/>
          </a:endParaRPr>
        </a:p>
      </xdr:txBody>
    </xdr:sp>
    <xdr:clientData/>
  </xdr:twoCellAnchor>
  <xdr:twoCellAnchor editAs="oneCell">
    <xdr:from>
      <xdr:col>8</xdr:col>
      <xdr:colOff>402169</xdr:colOff>
      <xdr:row>1</xdr:row>
      <xdr:rowOff>6774</xdr:rowOff>
    </xdr:from>
    <xdr:to>
      <xdr:col>12</xdr:col>
      <xdr:colOff>76201</xdr:colOff>
      <xdr:row>9</xdr:row>
      <xdr:rowOff>184786</xdr:rowOff>
    </xdr:to>
    <xdr:pic>
      <xdr:nvPicPr>
        <xdr:cNvPr id="2" name="Picture 1" descr="Logo, company name&#10;&#10;Description automatically generated">
          <a:extLst>
            <a:ext uri="{FF2B5EF4-FFF2-40B4-BE49-F238E27FC236}">
              <a16:creationId xmlns:a16="http://schemas.microsoft.com/office/drawing/2014/main" id="{7BC499CD-EE6F-6E2F-43BF-B21DDAA8D55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36144" y="178224"/>
          <a:ext cx="2226732" cy="15496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Y22"/>
  <sheetViews>
    <sheetView showGridLines="0" showRowColHeaders="0" tabSelected="1" zoomScale="80" zoomScaleNormal="80" workbookViewId="0">
      <selection activeCell="X15" sqref="X15"/>
    </sheetView>
  </sheetViews>
  <sheetFormatPr defaultColWidth="9.28515625" defaultRowHeight="16.5" x14ac:dyDescent="0.3"/>
  <cols>
    <col min="1" max="1" width="9.7109375" style="47" customWidth="1"/>
    <col min="2" max="2" width="9.28515625" style="47" customWidth="1"/>
    <col min="3" max="16384" width="9.28515625" style="47"/>
  </cols>
  <sheetData>
    <row r="10" spans="1:25" ht="24" customHeight="1" x14ac:dyDescent="0.3">
      <c r="R10"/>
    </row>
    <row r="11" spans="1:25" ht="30.6" customHeight="1" x14ac:dyDescent="0.4">
      <c r="A11" s="305" t="s">
        <v>100</v>
      </c>
      <c r="B11" s="305"/>
      <c r="C11" s="305"/>
      <c r="D11" s="305"/>
      <c r="E11" s="305"/>
      <c r="F11" s="305"/>
      <c r="G11" s="305"/>
      <c r="H11" s="305"/>
      <c r="I11" s="305"/>
      <c r="J11" s="305"/>
      <c r="K11" s="305"/>
      <c r="L11" s="305"/>
      <c r="M11" s="305"/>
      <c r="N11" s="305"/>
      <c r="O11" s="305"/>
    </row>
    <row r="12" spans="1:25" ht="75" customHeight="1" x14ac:dyDescent="0.3">
      <c r="A12" s="304" t="s">
        <v>97</v>
      </c>
      <c r="B12" s="304"/>
      <c r="C12" s="304"/>
      <c r="D12" s="304"/>
      <c r="E12" s="304"/>
      <c r="F12" s="304"/>
      <c r="G12" s="304"/>
      <c r="H12" s="304"/>
      <c r="I12" s="304"/>
      <c r="J12" s="304"/>
      <c r="K12" s="304"/>
      <c r="L12" s="304"/>
      <c r="M12" s="304"/>
      <c r="N12" s="304"/>
      <c r="O12" s="304"/>
      <c r="X12"/>
    </row>
    <row r="16" spans="1:25" x14ac:dyDescent="0.3">
      <c r="Y16"/>
    </row>
    <row r="19" spans="8:21" x14ac:dyDescent="0.3">
      <c r="U19"/>
    </row>
    <row r="22" spans="8:21" x14ac:dyDescent="0.3">
      <c r="H22"/>
    </row>
  </sheetData>
  <mergeCells count="2">
    <mergeCell ref="A12:O12"/>
    <mergeCell ref="A11:O11"/>
  </mergeCells>
  <pageMargins left="0.7" right="0.7"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
  <sheetViews>
    <sheetView showGridLines="0" zoomScaleNormal="100" zoomScaleSheetLayoutView="115" workbookViewId="0">
      <selection activeCell="M17" sqref="M17"/>
    </sheetView>
  </sheetViews>
  <sheetFormatPr defaultColWidth="19.7109375" defaultRowHeight="0" customHeight="1" zeroHeight="1" x14ac:dyDescent="0.25"/>
  <cols>
    <col min="1" max="1" width="1.7109375" style="4" customWidth="1"/>
    <col min="2" max="2" width="9.28515625" style="4" customWidth="1"/>
    <col min="3" max="3" width="47.5703125" style="4" customWidth="1"/>
    <col min="4" max="4" width="16.28515625" style="4" hidden="1" customWidth="1"/>
    <col min="5" max="5" width="40.140625" style="4" customWidth="1"/>
    <col min="6" max="6" width="40.140625" style="181" hidden="1" customWidth="1"/>
    <col min="7" max="7" width="40.140625" style="187" hidden="1" customWidth="1"/>
    <col min="8" max="8" width="40.140625" style="131" hidden="1" customWidth="1"/>
    <col min="9" max="9" width="40.140625" hidden="1" customWidth="1"/>
    <col min="10" max="16384" width="19.7109375" style="4"/>
  </cols>
  <sheetData>
    <row r="1" spans="2:5" ht="15" customHeight="1" x14ac:dyDescent="0.25">
      <c r="B1" s="306" t="s">
        <v>75</v>
      </c>
      <c r="C1" s="306"/>
      <c r="D1" s="306"/>
      <c r="E1" s="306"/>
    </row>
    <row r="2" spans="2:5" ht="15" customHeight="1" x14ac:dyDescent="0.25">
      <c r="B2" s="306"/>
      <c r="C2" s="306"/>
      <c r="D2" s="306"/>
      <c r="E2" s="306"/>
    </row>
    <row r="3" spans="2:5" ht="15" customHeight="1" x14ac:dyDescent="0.25">
      <c r="B3" s="306"/>
      <c r="C3" s="306"/>
      <c r="D3" s="306"/>
      <c r="E3" s="306"/>
    </row>
    <row r="4" spans="2:5" ht="21.75" thickBot="1" x14ac:dyDescent="0.4">
      <c r="B4" s="5" t="s">
        <v>45</v>
      </c>
      <c r="E4" s="301" t="s">
        <v>101</v>
      </c>
    </row>
    <row r="5" spans="2:5" ht="15" x14ac:dyDescent="0.25">
      <c r="B5" s="6" t="s">
        <v>55</v>
      </c>
      <c r="C5" s="7"/>
      <c r="D5" s="7"/>
      <c r="E5" s="8"/>
    </row>
    <row r="6" spans="2:5" ht="3" customHeight="1" x14ac:dyDescent="0.25">
      <c r="B6" s="9"/>
      <c r="C6" s="10"/>
      <c r="D6" s="10"/>
      <c r="E6" s="11"/>
    </row>
    <row r="7" spans="2:5" ht="15" x14ac:dyDescent="0.25">
      <c r="B7" s="9" t="s">
        <v>62</v>
      </c>
      <c r="C7" s="10"/>
      <c r="D7" s="10"/>
      <c r="E7" s="11"/>
    </row>
    <row r="8" spans="2:5" ht="3" customHeight="1" x14ac:dyDescent="0.25">
      <c r="B8" s="9"/>
      <c r="C8" s="10"/>
      <c r="D8" s="10"/>
      <c r="E8" s="11"/>
    </row>
    <row r="9" spans="2:5" ht="15" x14ac:dyDescent="0.25">
      <c r="B9" s="9" t="s">
        <v>63</v>
      </c>
      <c r="C9" s="10"/>
      <c r="D9" s="10"/>
      <c r="E9" s="11"/>
    </row>
    <row r="10" spans="2:5" ht="3" customHeight="1" x14ac:dyDescent="0.25">
      <c r="B10" s="9"/>
      <c r="C10" s="10"/>
      <c r="D10" s="10"/>
      <c r="E10" s="11"/>
    </row>
    <row r="11" spans="2:5" ht="15" x14ac:dyDescent="0.25">
      <c r="B11" s="9" t="s">
        <v>64</v>
      </c>
      <c r="C11" s="10"/>
      <c r="D11" s="10"/>
      <c r="E11" s="11"/>
    </row>
    <row r="12" spans="2:5" ht="3" customHeight="1" x14ac:dyDescent="0.25">
      <c r="B12" s="9"/>
      <c r="C12" s="10"/>
      <c r="D12" s="10"/>
      <c r="E12" s="11"/>
    </row>
    <row r="13" spans="2:5" ht="15" x14ac:dyDescent="0.25">
      <c r="B13" s="307" t="s">
        <v>72</v>
      </c>
      <c r="C13" s="308"/>
      <c r="D13" s="308"/>
      <c r="E13" s="309"/>
    </row>
    <row r="14" spans="2:5" ht="15" customHeight="1" x14ac:dyDescent="0.25">
      <c r="B14" s="307"/>
      <c r="C14" s="308"/>
      <c r="D14" s="308"/>
      <c r="E14" s="309"/>
    </row>
    <row r="15" spans="2:5" ht="15" x14ac:dyDescent="0.25">
      <c r="B15" s="307"/>
      <c r="C15" s="308"/>
      <c r="D15" s="308"/>
      <c r="E15" s="309"/>
    </row>
    <row r="16" spans="2:5" ht="17.649999999999999" customHeight="1" thickBot="1" x14ac:dyDescent="0.3">
      <c r="B16" s="310"/>
      <c r="C16" s="311"/>
      <c r="D16" s="311"/>
      <c r="E16" s="312"/>
    </row>
    <row r="17" spans="2:8" ht="15" x14ac:dyDescent="0.25">
      <c r="B17" s="12" t="s">
        <v>59</v>
      </c>
    </row>
    <row r="18" spans="2:8" ht="12.6" customHeight="1" x14ac:dyDescent="0.25"/>
    <row r="19" spans="2:8" ht="15.75" customHeight="1" x14ac:dyDescent="0.25">
      <c r="B19" s="296" t="s">
        <v>49</v>
      </c>
      <c r="C19" s="297" t="s">
        <v>40</v>
      </c>
      <c r="D19" s="202"/>
      <c r="E19" s="147" t="s">
        <v>61</v>
      </c>
      <c r="H19" s="131">
        <f>IF(E19="10 Month",20,24)</f>
        <v>20</v>
      </c>
    </row>
    <row r="20" spans="2:8" ht="15.75" customHeight="1" thickBot="1" x14ac:dyDescent="0.3">
      <c r="B20" s="298"/>
      <c r="C20" s="297"/>
      <c r="D20" s="204"/>
      <c r="E20" s="205"/>
      <c r="F20" s="195"/>
      <c r="G20" s="188"/>
      <c r="H20" s="182"/>
    </row>
    <row r="21" spans="2:8" ht="15.75" hidden="1" customHeight="1" thickTop="1" thickBot="1" x14ac:dyDescent="0.3">
      <c r="B21" s="296" t="s">
        <v>46</v>
      </c>
      <c r="C21" s="297" t="s">
        <v>31</v>
      </c>
      <c r="D21" s="202"/>
      <c r="E21" s="147" t="s">
        <v>75</v>
      </c>
      <c r="F21" s="196"/>
      <c r="G21" s="191" t="s">
        <v>83</v>
      </c>
      <c r="H21" s="192"/>
    </row>
    <row r="22" spans="2:8" ht="15.75" hidden="1" customHeight="1" thickTop="1" thickBot="1" x14ac:dyDescent="0.3">
      <c r="B22" s="296"/>
      <c r="C22" s="297"/>
      <c r="D22" s="204"/>
      <c r="E22" s="206"/>
      <c r="F22" s="196"/>
      <c r="G22" s="191" t="s">
        <v>82</v>
      </c>
      <c r="H22" s="192"/>
    </row>
    <row r="23" spans="2:8" ht="15.75" customHeight="1" thickTop="1" thickBot="1" x14ac:dyDescent="0.3">
      <c r="B23" s="296" t="s">
        <v>46</v>
      </c>
      <c r="C23" s="297" t="s">
        <v>30</v>
      </c>
      <c r="D23" s="202"/>
      <c r="E23" s="147" t="s">
        <v>75</v>
      </c>
      <c r="F23" s="196"/>
      <c r="G23" s="191" t="s">
        <v>33</v>
      </c>
      <c r="H23" s="192">
        <f>INDEX(Premium!$B$6:$C$9,MATCH(E25,Premium!$A$6:$A$9,0),MATCH(E23,Premium!$B$5:$C$5,0))</f>
        <v>1189</v>
      </c>
    </row>
    <row r="24" spans="2:8" ht="15.75" customHeight="1" thickTop="1" thickBot="1" x14ac:dyDescent="0.3">
      <c r="B24" s="296"/>
      <c r="C24" s="297"/>
      <c r="D24" s="204"/>
      <c r="E24" s="206"/>
      <c r="F24" s="196"/>
      <c r="G24" s="191"/>
      <c r="H24" s="192"/>
    </row>
    <row r="25" spans="2:8" ht="15.75" customHeight="1" thickTop="1" thickBot="1" x14ac:dyDescent="0.3">
      <c r="B25" s="296" t="s">
        <v>47</v>
      </c>
      <c r="C25" s="297" t="s">
        <v>32</v>
      </c>
      <c r="D25" s="202"/>
      <c r="E25" s="147" t="s">
        <v>29</v>
      </c>
      <c r="F25" s="196"/>
      <c r="G25" s="191" t="s">
        <v>34</v>
      </c>
      <c r="H25" s="192">
        <f>IF(E23="HDHP",0,INDEX(Premium!$B$20:$G$23,MATCH(E25,Premium!$A$20:$A$23,0),MATCH(E21,Premium!$B$19:$G$19,0)))</f>
        <v>254</v>
      </c>
    </row>
    <row r="26" spans="2:8" ht="15.75" customHeight="1" thickTop="1" thickBot="1" x14ac:dyDescent="0.3">
      <c r="B26" s="296"/>
      <c r="C26" s="297"/>
      <c r="D26" s="204"/>
      <c r="E26" s="206"/>
      <c r="F26" s="196"/>
      <c r="G26" s="189"/>
      <c r="H26" s="184"/>
    </row>
    <row r="27" spans="2:8" ht="15.75" customHeight="1" thickTop="1" thickBot="1" x14ac:dyDescent="0.3">
      <c r="B27" s="296" t="s">
        <v>48</v>
      </c>
      <c r="C27" s="297" t="s">
        <v>38</v>
      </c>
      <c r="D27" s="202"/>
      <c r="E27" s="125">
        <v>50000</v>
      </c>
      <c r="F27" s="196"/>
      <c r="G27" s="189" t="s">
        <v>41</v>
      </c>
      <c r="H27" s="184">
        <f>H23+H25</f>
        <v>1443</v>
      </c>
    </row>
    <row r="28" spans="2:8" ht="15.75" customHeight="1" thickTop="1" thickBot="1" x14ac:dyDescent="0.3">
      <c r="B28" s="299"/>
      <c r="C28" s="297"/>
      <c r="D28" s="203"/>
      <c r="E28" s="29"/>
      <c r="F28" s="196"/>
      <c r="G28" s="189" t="s">
        <v>42</v>
      </c>
      <c r="H28" s="184">
        <f>H27*12</f>
        <v>17316</v>
      </c>
    </row>
    <row r="29" spans="2:8" ht="15.75" customHeight="1" thickTop="1" thickBot="1" x14ac:dyDescent="0.3">
      <c r="B29" s="300" t="s">
        <v>50</v>
      </c>
      <c r="C29" s="297" t="s">
        <v>96</v>
      </c>
      <c r="D29" s="202"/>
      <c r="E29" s="201">
        <f>SUM(E31/12)</f>
        <v>288.59999999999997</v>
      </c>
      <c r="F29" s="177">
        <f>IF(ISNA(H21+H22+H23+H25),"Please select a plan",H21+H22+H23+H25)</f>
        <v>1443</v>
      </c>
      <c r="G29" s="189"/>
      <c r="H29" s="184"/>
    </row>
    <row r="30" spans="2:8" ht="5.45" customHeight="1" thickTop="1" thickBot="1" x14ac:dyDescent="0.3">
      <c r="B30" s="300"/>
      <c r="C30" s="297"/>
      <c r="D30" s="204"/>
      <c r="E30" s="207"/>
      <c r="F30" s="196"/>
      <c r="G30" s="189"/>
      <c r="H30" s="184"/>
    </row>
    <row r="31" spans="2:8" ht="18" customHeight="1" thickTop="1" thickBot="1" x14ac:dyDescent="0.3">
      <c r="B31" s="300" t="s">
        <v>51</v>
      </c>
      <c r="C31" s="297" t="s">
        <v>68</v>
      </c>
      <c r="D31" s="202"/>
      <c r="E31" s="201">
        <f>SUM(H31)</f>
        <v>3463.2</v>
      </c>
      <c r="F31" s="197">
        <f>SUM(F29*12)</f>
        <v>17316</v>
      </c>
      <c r="G31" s="189" t="s">
        <v>43</v>
      </c>
      <c r="H31" s="184">
        <f>ROUND(H28*E33,2)</f>
        <v>3463.2</v>
      </c>
    </row>
    <row r="32" spans="2:8" ht="25.15" hidden="1" customHeight="1" thickTop="1" thickBot="1" x14ac:dyDescent="0.3">
      <c r="B32" s="300"/>
      <c r="C32" s="297"/>
      <c r="D32" s="202"/>
      <c r="E32" s="237"/>
      <c r="F32" s="196"/>
      <c r="G32" s="189"/>
      <c r="H32" s="183"/>
    </row>
    <row r="33" spans="1:8" ht="25.15" hidden="1" customHeight="1" thickTop="1" thickBot="1" x14ac:dyDescent="0.3">
      <c r="B33" s="300" t="s">
        <v>52</v>
      </c>
      <c r="C33" s="297" t="s">
        <v>35</v>
      </c>
      <c r="D33" s="202"/>
      <c r="E33" s="200">
        <f>IF(E23=Premium!C20,0,INDEX(Lookups!$G$6:$J$31,MATCH(E27,Lookups!$A$6:$A$31,1),MATCH(E25,Lookups!$G$5:$J$5,0)
))</f>
        <v>0.2</v>
      </c>
      <c r="F33" s="196"/>
      <c r="G33" s="189" t="s">
        <v>43</v>
      </c>
      <c r="H33" s="184">
        <f>ROUND(H30*E34,2)</f>
        <v>0</v>
      </c>
    </row>
    <row r="34" spans="1:8" ht="6.6" customHeight="1" thickTop="1" thickBot="1" x14ac:dyDescent="0.3">
      <c r="B34" s="300"/>
      <c r="C34" s="297"/>
      <c r="D34" s="203"/>
      <c r="E34" s="220"/>
      <c r="F34" s="196"/>
      <c r="G34" s="189"/>
      <c r="H34" s="184"/>
    </row>
    <row r="35" spans="1:8" ht="18" customHeight="1" thickTop="1" thickBot="1" x14ac:dyDescent="0.3">
      <c r="B35" s="300" t="s">
        <v>52</v>
      </c>
      <c r="C35" s="297" t="s">
        <v>69</v>
      </c>
      <c r="D35" s="202"/>
      <c r="E35" s="126">
        <f>IF(ISNA(H37),"Please select a plan",IF(H39&gt;H37,H39+H40,H37+H40))</f>
        <v>173.16</v>
      </c>
      <c r="F35" s="196"/>
      <c r="G35" s="189" t="s">
        <v>57</v>
      </c>
      <c r="H35" s="185">
        <f>E27*0.015</f>
        <v>750</v>
      </c>
    </row>
    <row r="36" spans="1:8" ht="18" hidden="1" customHeight="1" thickTop="1" thickBot="1" x14ac:dyDescent="0.3">
      <c r="B36" s="14"/>
      <c r="C36" s="203"/>
      <c r="D36" s="203"/>
      <c r="E36" s="208"/>
      <c r="F36" s="198"/>
      <c r="G36" s="189"/>
      <c r="H36" s="183"/>
    </row>
    <row r="37" spans="1:8" ht="18" customHeight="1" thickTop="1" thickBot="1" x14ac:dyDescent="0.3">
      <c r="B37" s="5" t="s">
        <v>53</v>
      </c>
      <c r="C37" s="302"/>
      <c r="E37" s="371"/>
      <c r="F37" s="196"/>
      <c r="G37" s="189" t="s">
        <v>44</v>
      </c>
      <c r="H37" s="184">
        <f>ROUND(MAX(H31,H35)/H19,2)</f>
        <v>173.16</v>
      </c>
    </row>
    <row r="38" spans="1:8" ht="18" customHeight="1" thickTop="1" thickBot="1" x14ac:dyDescent="0.3">
      <c r="B38" s="313" t="s">
        <v>54</v>
      </c>
      <c r="C38" s="314"/>
      <c r="D38" s="314"/>
      <c r="E38" s="315"/>
      <c r="F38" s="196"/>
      <c r="G38" s="189" t="s">
        <v>60</v>
      </c>
      <c r="H38" s="184">
        <f>ROUND(H31/H19,2)</f>
        <v>173.16</v>
      </c>
    </row>
    <row r="39" spans="1:8" ht="18" customHeight="1" thickTop="1" thickBot="1" x14ac:dyDescent="0.3">
      <c r="B39" s="316"/>
      <c r="C39" s="317"/>
      <c r="D39" s="317"/>
      <c r="E39" s="318"/>
      <c r="F39" s="196"/>
      <c r="G39" s="189" t="s">
        <v>58</v>
      </c>
      <c r="H39" s="184">
        <f>ROUND(H35/H19,2)</f>
        <v>37.5</v>
      </c>
    </row>
    <row r="40" spans="1:8" ht="18" customHeight="1" thickTop="1" x14ac:dyDescent="0.35">
      <c r="E40" s="303"/>
      <c r="F40" s="199"/>
      <c r="G40" s="190"/>
      <c r="H40" s="186"/>
    </row>
    <row r="41" spans="1:8" ht="18" customHeight="1" x14ac:dyDescent="0.25"/>
    <row r="42" spans="1:8" ht="15" x14ac:dyDescent="0.25"/>
    <row r="43" spans="1:8" ht="3" customHeight="1" x14ac:dyDescent="0.25"/>
    <row r="44" spans="1:8" ht="15" customHeight="1" x14ac:dyDescent="0.25"/>
    <row r="45" spans="1:8" ht="15" customHeight="1" x14ac:dyDescent="0.25"/>
    <row r="46" spans="1:8" ht="3" customHeight="1" x14ac:dyDescent="0.25">
      <c r="A46" s="18"/>
    </row>
    <row r="47" spans="1:8" ht="15" hidden="1" x14ac:dyDescent="0.25"/>
    <row r="48" spans="1:8" ht="15" hidden="1" x14ac:dyDescent="0.25"/>
    <row r="49" ht="15" hidden="1" x14ac:dyDescent="0.25"/>
    <row r="50" ht="15" hidden="1" x14ac:dyDescent="0.25"/>
    <row r="51" ht="15" x14ac:dyDescent="0.25"/>
    <row r="52" ht="15" x14ac:dyDescent="0.25"/>
    <row r="53" ht="15" x14ac:dyDescent="0.25"/>
    <row r="54" ht="15" x14ac:dyDescent="0.25"/>
    <row r="55" ht="15" customHeight="1" x14ac:dyDescent="0.25"/>
    <row r="56" ht="15" customHeight="1" x14ac:dyDescent="0.25"/>
    <row r="57" ht="15" customHeight="1" x14ac:dyDescent="0.25"/>
  </sheetData>
  <sheetProtection selectLockedCells="1"/>
  <mergeCells count="3">
    <mergeCell ref="B1:E3"/>
    <mergeCell ref="B13:E16"/>
    <mergeCell ref="B38:E39"/>
  </mergeCells>
  <dataValidations count="1">
    <dataValidation type="list" allowBlank="1" showInputMessage="1" showErrorMessage="1" sqref="E19" xr:uid="{00000000-0002-0000-0100-000000000000}">
      <formula1>"10 Month,12 Month"</formula1>
    </dataValidation>
  </dataValidations>
  <pageMargins left="0.25" right="0.25"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Premium!$B$11:$B$11</xm:f>
          </x14:formula1>
          <xm:sqref>E22</xm:sqref>
        </x14:dataValidation>
        <x14:dataValidation type="list" allowBlank="1" showInputMessage="1" showErrorMessage="1" xr:uid="{00000000-0002-0000-0100-000002000000}">
          <x14:formula1>
            <xm:f>Premium!$B$5</xm:f>
          </x14:formula1>
          <xm:sqref>E23</xm:sqref>
        </x14:dataValidation>
        <x14:dataValidation type="list" allowBlank="1" showInputMessage="1" showErrorMessage="1" xr:uid="{00000000-0002-0000-0100-000003000000}">
          <x14:formula1>
            <xm:f>Premium!$B$5:$C$5</xm:f>
          </x14:formula1>
          <xm:sqref>E24</xm:sqref>
        </x14:dataValidation>
        <x14:dataValidation type="list" allowBlank="1" showDropDown="1" showInputMessage="1" showErrorMessage="1" xr:uid="{00000000-0002-0000-0100-000004000000}">
          <x14:formula1>
            <xm:f>Premium!$B$19:$E$19</xm:f>
          </x14:formula1>
          <xm:sqref>E21</xm:sqref>
        </x14:dataValidation>
        <x14:dataValidation type="list" allowBlank="1" showInputMessage="1" showErrorMessage="1" xr:uid="{00000000-0002-0000-0100-000005000000}">
          <x14:formula1>
            <xm:f>Lookups!$C$5:$F$5</xm:f>
          </x14:formula1>
          <xm:sqref>E26</xm:sqref>
        </x14:dataValidation>
        <x14:dataValidation type="list" allowBlank="1" showInputMessage="1" showErrorMessage="1" xr:uid="{00000000-0002-0000-0100-000006000000}">
          <x14:formula1>
            <xm:f>Lookups!$G$5:$J$5</xm:f>
          </x14:formula1>
          <xm:sqref>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showRowColHeaders="0" zoomScaleNormal="100" zoomScaleSheetLayoutView="115" workbookViewId="0">
      <selection activeCell="B38" sqref="B38:E39"/>
    </sheetView>
  </sheetViews>
  <sheetFormatPr defaultColWidth="19.7109375" defaultRowHeight="0" customHeight="1" zeroHeight="1" x14ac:dyDescent="0.25"/>
  <cols>
    <col min="1" max="1" width="1.7109375" style="4" customWidth="1"/>
    <col min="2" max="2" width="9.28515625" style="4" customWidth="1"/>
    <col min="3" max="3" width="47.5703125" style="4" customWidth="1"/>
    <col min="4" max="4" width="16.28515625" style="4" hidden="1" customWidth="1"/>
    <col min="5" max="5" width="33.42578125" style="4" customWidth="1"/>
    <col min="6" max="6" width="16.7109375" hidden="1" customWidth="1"/>
    <col min="7" max="7" width="20.7109375" style="187" hidden="1" customWidth="1"/>
    <col min="8" max="8" width="20.7109375" style="131" hidden="1" customWidth="1"/>
    <col min="9" max="9" width="20.7109375" hidden="1" customWidth="1"/>
    <col min="10" max="16384" width="19.7109375" style="4"/>
  </cols>
  <sheetData>
    <row r="1" spans="2:5" ht="15" customHeight="1" x14ac:dyDescent="0.25">
      <c r="B1" s="306" t="s">
        <v>76</v>
      </c>
      <c r="C1" s="306"/>
      <c r="D1" s="306"/>
      <c r="E1" s="306"/>
    </row>
    <row r="2" spans="2:5" ht="15" customHeight="1" x14ac:dyDescent="0.25">
      <c r="B2" s="306"/>
      <c r="C2" s="306"/>
      <c r="D2" s="306"/>
      <c r="E2" s="306"/>
    </row>
    <row r="3" spans="2:5" ht="15" customHeight="1" x14ac:dyDescent="0.25">
      <c r="B3" s="306"/>
      <c r="C3" s="306"/>
      <c r="D3" s="306"/>
      <c r="E3" s="306"/>
    </row>
    <row r="4" spans="2:5" ht="21.75" thickBot="1" x14ac:dyDescent="0.4">
      <c r="B4" s="5" t="s">
        <v>45</v>
      </c>
      <c r="E4" s="301" t="s">
        <v>101</v>
      </c>
    </row>
    <row r="5" spans="2:5" ht="15" x14ac:dyDescent="0.25">
      <c r="B5" s="6" t="s">
        <v>55</v>
      </c>
      <c r="C5" s="7"/>
      <c r="D5" s="7"/>
      <c r="E5" s="8"/>
    </row>
    <row r="6" spans="2:5" ht="3" customHeight="1" x14ac:dyDescent="0.25">
      <c r="B6" s="9"/>
      <c r="C6" s="10"/>
      <c r="D6" s="10"/>
      <c r="E6" s="11"/>
    </row>
    <row r="7" spans="2:5" ht="15" x14ac:dyDescent="0.25">
      <c r="B7" s="9" t="s">
        <v>62</v>
      </c>
      <c r="C7" s="10"/>
      <c r="D7" s="10"/>
      <c r="E7" s="11"/>
    </row>
    <row r="8" spans="2:5" ht="3" customHeight="1" x14ac:dyDescent="0.25">
      <c r="B8" s="9"/>
      <c r="C8" s="10"/>
      <c r="D8" s="10"/>
      <c r="E8" s="11"/>
    </row>
    <row r="9" spans="2:5" ht="15" x14ac:dyDescent="0.25">
      <c r="B9" s="9" t="s">
        <v>63</v>
      </c>
      <c r="C9" s="10"/>
      <c r="D9" s="10"/>
      <c r="E9" s="11"/>
    </row>
    <row r="10" spans="2:5" ht="3" customHeight="1" x14ac:dyDescent="0.25">
      <c r="B10" s="9"/>
      <c r="C10" s="10"/>
      <c r="D10" s="10"/>
      <c r="E10" s="11"/>
    </row>
    <row r="11" spans="2:5" ht="15" x14ac:dyDescent="0.25">
      <c r="B11" s="9" t="s">
        <v>64</v>
      </c>
      <c r="C11" s="10"/>
      <c r="D11" s="10"/>
      <c r="E11" s="11"/>
    </row>
    <row r="12" spans="2:5" ht="3" customHeight="1" x14ac:dyDescent="0.25">
      <c r="B12" s="9"/>
      <c r="C12" s="10"/>
      <c r="D12" s="10"/>
      <c r="E12" s="11"/>
    </row>
    <row r="13" spans="2:5" ht="15" x14ac:dyDescent="0.25">
      <c r="B13" s="307" t="s">
        <v>72</v>
      </c>
      <c r="C13" s="308"/>
      <c r="D13" s="308"/>
      <c r="E13" s="309"/>
    </row>
    <row r="14" spans="2:5" ht="15" customHeight="1" x14ac:dyDescent="0.25">
      <c r="B14" s="307"/>
      <c r="C14" s="308"/>
      <c r="D14" s="308"/>
      <c r="E14" s="309"/>
    </row>
    <row r="15" spans="2:5" ht="15" x14ac:dyDescent="0.25">
      <c r="B15" s="307"/>
      <c r="C15" s="308"/>
      <c r="D15" s="308"/>
      <c r="E15" s="309"/>
    </row>
    <row r="16" spans="2:5" ht="17.649999999999999" customHeight="1" thickBot="1" x14ac:dyDescent="0.3">
      <c r="B16" s="310"/>
      <c r="C16" s="311"/>
      <c r="D16" s="311"/>
      <c r="E16" s="312"/>
    </row>
    <row r="17" spans="2:8" ht="15" x14ac:dyDescent="0.25">
      <c r="B17" s="12" t="s">
        <v>59</v>
      </c>
    </row>
    <row r="18" spans="2:8" ht="15" x14ac:dyDescent="0.25"/>
    <row r="19" spans="2:8" ht="14.25" customHeight="1" x14ac:dyDescent="0.25">
      <c r="B19" s="48" t="s">
        <v>49</v>
      </c>
      <c r="C19" s="202" t="s">
        <v>40</v>
      </c>
      <c r="D19" s="202"/>
      <c r="E19" s="147" t="s">
        <v>61</v>
      </c>
      <c r="H19" s="131">
        <f>IF(E19="10 Month",20,24)</f>
        <v>20</v>
      </c>
    </row>
    <row r="20" spans="2:8" ht="4.1500000000000004" customHeight="1" thickBot="1" x14ac:dyDescent="0.3">
      <c r="B20" s="49"/>
      <c r="C20" s="203"/>
      <c r="D20" s="204"/>
      <c r="E20" s="240"/>
      <c r="F20" s="175"/>
      <c r="G20" s="188"/>
      <c r="H20" s="182"/>
    </row>
    <row r="21" spans="2:8" ht="14.25" hidden="1" customHeight="1" thickTop="1" thickBot="1" x14ac:dyDescent="0.3">
      <c r="B21" s="48" t="s">
        <v>46</v>
      </c>
      <c r="C21" s="202" t="s">
        <v>31</v>
      </c>
      <c r="D21" s="202"/>
      <c r="E21" s="241" t="s">
        <v>76</v>
      </c>
      <c r="F21" s="176"/>
      <c r="G21" s="191" t="s">
        <v>83</v>
      </c>
      <c r="H21" s="192"/>
    </row>
    <row r="22" spans="2:8" ht="3" customHeight="1" thickTop="1" thickBot="1" x14ac:dyDescent="0.3">
      <c r="B22" s="50"/>
      <c r="C22" s="203"/>
      <c r="D22" s="204"/>
      <c r="E22" s="242"/>
      <c r="F22" s="176"/>
      <c r="G22" s="191" t="s">
        <v>82</v>
      </c>
      <c r="H22" s="192"/>
    </row>
    <row r="23" spans="2:8" ht="14.25" customHeight="1" thickTop="1" thickBot="1" x14ac:dyDescent="0.3">
      <c r="B23" s="48" t="s">
        <v>46</v>
      </c>
      <c r="C23" s="202" t="s">
        <v>30</v>
      </c>
      <c r="D23" s="202"/>
      <c r="E23" s="147" t="s">
        <v>76</v>
      </c>
      <c r="F23" s="176"/>
      <c r="G23" s="191" t="s">
        <v>33</v>
      </c>
      <c r="H23" s="192">
        <f>INDEX(Premium!$B$6:$C$9,MATCH(E25,Premium!$A$6:$A$9,0),MATCH(E23,Premium!$B$5:$C$5,0))</f>
        <v>1073</v>
      </c>
    </row>
    <row r="24" spans="2:8" ht="4.5" customHeight="1" thickTop="1" thickBot="1" x14ac:dyDescent="0.3">
      <c r="B24" s="50"/>
      <c r="C24" s="203"/>
      <c r="D24" s="204"/>
      <c r="E24" s="206"/>
      <c r="F24" s="176"/>
      <c r="G24" s="191"/>
      <c r="H24" s="192"/>
    </row>
    <row r="25" spans="2:8" ht="14.25" customHeight="1" thickTop="1" thickBot="1" x14ac:dyDescent="0.3">
      <c r="B25" s="48" t="s">
        <v>47</v>
      </c>
      <c r="C25" s="202" t="s">
        <v>32</v>
      </c>
      <c r="D25" s="202"/>
      <c r="E25" s="147" t="s">
        <v>29</v>
      </c>
      <c r="F25" s="176"/>
      <c r="G25" s="191" t="s">
        <v>34</v>
      </c>
      <c r="H25" s="192">
        <f>IF(E23="HDHP",0,INDEX(Premium!$B$20:$G$23,MATCH(E25,Premium!$A$20:$A$23,0),MATCH(E21,Premium!$B$19:$G$19,0)))</f>
        <v>205</v>
      </c>
    </row>
    <row r="26" spans="2:8" ht="4.5" customHeight="1" thickTop="1" thickBot="1" x14ac:dyDescent="0.3">
      <c r="B26" s="50"/>
      <c r="C26" s="203"/>
      <c r="D26" s="204"/>
      <c r="E26" s="206"/>
      <c r="F26" s="176"/>
      <c r="G26" s="189"/>
      <c r="H26" s="184"/>
    </row>
    <row r="27" spans="2:8" ht="14.25" customHeight="1" thickTop="1" thickBot="1" x14ac:dyDescent="0.3">
      <c r="B27" s="48" t="s">
        <v>48</v>
      </c>
      <c r="C27" s="202" t="s">
        <v>38</v>
      </c>
      <c r="D27" s="202"/>
      <c r="E27" s="125">
        <v>50000</v>
      </c>
      <c r="F27" s="176"/>
      <c r="G27" s="189" t="s">
        <v>41</v>
      </c>
      <c r="H27" s="184">
        <f>H23+H25</f>
        <v>1278</v>
      </c>
    </row>
    <row r="28" spans="2:8" ht="6" customHeight="1" thickTop="1" thickBot="1" x14ac:dyDescent="0.3">
      <c r="C28" s="203"/>
      <c r="D28" s="203"/>
      <c r="E28" s="29"/>
      <c r="F28" s="176"/>
      <c r="G28" s="189" t="s">
        <v>42</v>
      </c>
      <c r="H28" s="184">
        <f>H27*12</f>
        <v>15336</v>
      </c>
    </row>
    <row r="29" spans="2:8" ht="17.25" customHeight="1" thickTop="1" thickBot="1" x14ac:dyDescent="0.3">
      <c r="B29" s="17" t="s">
        <v>50</v>
      </c>
      <c r="C29" s="202" t="s">
        <v>96</v>
      </c>
      <c r="D29" s="202"/>
      <c r="E29" s="201">
        <f>SUM(E31/12)</f>
        <v>255.6</v>
      </c>
      <c r="F29" s="177">
        <f>IF(ISNA(H23+H25),"Please select a plan",H23+H25)</f>
        <v>1278</v>
      </c>
      <c r="G29" s="189"/>
      <c r="H29" s="184"/>
    </row>
    <row r="30" spans="2:8" ht="3.75" customHeight="1" thickTop="1" thickBot="1" x14ac:dyDescent="0.3">
      <c r="B30" s="14"/>
      <c r="C30" s="203"/>
      <c r="D30" s="204"/>
      <c r="E30" s="207"/>
      <c r="F30" s="176"/>
      <c r="G30" s="189"/>
      <c r="H30" s="184"/>
    </row>
    <row r="31" spans="2:8" ht="17.25" customHeight="1" thickTop="1" thickBot="1" x14ac:dyDescent="0.3">
      <c r="B31" s="14" t="s">
        <v>51</v>
      </c>
      <c r="C31" s="203" t="s">
        <v>68</v>
      </c>
      <c r="D31" s="202"/>
      <c r="E31" s="201">
        <f>SUM(H31)</f>
        <v>3067.2</v>
      </c>
      <c r="F31" s="178">
        <f>SUM(F29*12)</f>
        <v>15336</v>
      </c>
      <c r="G31" s="189" t="s">
        <v>43</v>
      </c>
      <c r="H31" s="184">
        <f>ROUND(H28*E33,2)</f>
        <v>3067.2</v>
      </c>
    </row>
    <row r="32" spans="2:8" ht="3" customHeight="1" thickTop="1" thickBot="1" x14ac:dyDescent="0.3">
      <c r="B32" s="17"/>
      <c r="C32" s="202"/>
      <c r="D32" s="202"/>
      <c r="E32" s="237"/>
      <c r="F32" s="176"/>
      <c r="G32" s="189"/>
      <c r="H32" s="183"/>
    </row>
    <row r="33" spans="1:8" ht="27" hidden="1" customHeight="1" thickTop="1" thickBot="1" x14ac:dyDescent="0.3">
      <c r="B33" s="17" t="s">
        <v>52</v>
      </c>
      <c r="C33" s="202" t="s">
        <v>35</v>
      </c>
      <c r="D33" s="202"/>
      <c r="E33" s="239">
        <f>IF(E23=Premium!B19,0,INDEX(Lookups!$K$6:$N$31,MATCH(E27,Lookups!$A$6:$A$31,1),MATCH(E25,Lookups!$K$5:$N$5,0)
))</f>
        <v>0.2</v>
      </c>
      <c r="F33" s="176"/>
      <c r="G33" s="189" t="s">
        <v>43</v>
      </c>
      <c r="H33" s="184">
        <f>ROUND(H30*E34,2)</f>
        <v>0</v>
      </c>
    </row>
    <row r="34" spans="1:8" ht="4.9000000000000004" customHeight="1" thickTop="1" thickBot="1" x14ac:dyDescent="0.3">
      <c r="B34" s="14"/>
      <c r="C34" s="203"/>
      <c r="D34" s="203"/>
      <c r="E34" s="220"/>
      <c r="F34" s="176"/>
      <c r="G34" s="189"/>
      <c r="H34" s="184"/>
    </row>
    <row r="35" spans="1:8" ht="17.25" customHeight="1" thickTop="1" thickBot="1" x14ac:dyDescent="0.3">
      <c r="B35" s="17" t="s">
        <v>52</v>
      </c>
      <c r="C35" s="202" t="s">
        <v>69</v>
      </c>
      <c r="D35" s="202"/>
      <c r="E35" s="126">
        <f>IF(ISNA(H37),"Please select a plan",IF(H39&gt;H37,H39+H40,H37+H40))</f>
        <v>153.36000000000001</v>
      </c>
      <c r="F35" s="176"/>
      <c r="G35" s="189" t="s">
        <v>57</v>
      </c>
      <c r="H35" s="185">
        <f>E27*0.015</f>
        <v>750</v>
      </c>
    </row>
    <row r="36" spans="1:8" ht="16.5" hidden="1" customHeight="1" thickTop="1" thickBot="1" x14ac:dyDescent="0.3">
      <c r="B36" s="14"/>
      <c r="C36" s="203"/>
      <c r="D36" s="203"/>
      <c r="E36" s="208"/>
      <c r="F36" s="179"/>
      <c r="G36" s="189"/>
      <c r="H36" s="183"/>
    </row>
    <row r="37" spans="1:8" ht="16.5" thickTop="1" thickBot="1" x14ac:dyDescent="0.3">
      <c r="B37" s="5" t="s">
        <v>53</v>
      </c>
      <c r="C37" s="302"/>
      <c r="E37" s="371"/>
      <c r="F37" s="176"/>
      <c r="G37" s="189" t="s">
        <v>44</v>
      </c>
      <c r="H37" s="184">
        <f>ROUND(MAX(H31,H35)/H19,2)</f>
        <v>153.36000000000001</v>
      </c>
    </row>
    <row r="38" spans="1:8" ht="16.5" thickTop="1" thickBot="1" x14ac:dyDescent="0.3">
      <c r="B38" s="319" t="s">
        <v>54</v>
      </c>
      <c r="C38" s="320"/>
      <c r="D38" s="320"/>
      <c r="E38" s="321"/>
      <c r="F38" s="176"/>
      <c r="G38" s="189" t="s">
        <v>60</v>
      </c>
      <c r="H38" s="184">
        <f>ROUND(H31/H19,2)</f>
        <v>153.36000000000001</v>
      </c>
    </row>
    <row r="39" spans="1:8" ht="16.5" thickTop="1" thickBot="1" x14ac:dyDescent="0.3">
      <c r="B39" s="322"/>
      <c r="C39" s="323"/>
      <c r="D39" s="323"/>
      <c r="E39" s="324"/>
      <c r="F39" s="176"/>
      <c r="G39" s="189" t="s">
        <v>58</v>
      </c>
      <c r="H39" s="184">
        <f>ROUND(H35/H19,2)</f>
        <v>37.5</v>
      </c>
    </row>
    <row r="40" spans="1:8" ht="21.75" thickTop="1" x14ac:dyDescent="0.35">
      <c r="E40" s="303"/>
      <c r="F40" s="180"/>
      <c r="G40" s="190"/>
      <c r="H40" s="186"/>
    </row>
    <row r="41" spans="1:8" ht="15" x14ac:dyDescent="0.25"/>
    <row r="42" spans="1:8" ht="15" x14ac:dyDescent="0.25"/>
    <row r="43" spans="1:8" ht="3" customHeight="1" x14ac:dyDescent="0.25"/>
    <row r="44" spans="1:8" ht="15" customHeight="1" x14ac:dyDescent="0.25"/>
    <row r="45" spans="1:8" ht="15" customHeight="1" x14ac:dyDescent="0.25"/>
    <row r="46" spans="1:8" ht="3" customHeight="1" x14ac:dyDescent="0.25">
      <c r="A46" s="18"/>
    </row>
    <row r="47" spans="1:8" ht="15" hidden="1" x14ac:dyDescent="0.25"/>
    <row r="48" spans="1:8" ht="15" hidden="1" x14ac:dyDescent="0.25"/>
    <row r="49" ht="15" hidden="1" x14ac:dyDescent="0.25"/>
    <row r="50" ht="15" hidden="1" x14ac:dyDescent="0.25"/>
    <row r="51" ht="15" x14ac:dyDescent="0.25"/>
    <row r="52" ht="15" x14ac:dyDescent="0.25"/>
    <row r="53" ht="15" x14ac:dyDescent="0.25"/>
    <row r="54" ht="15" x14ac:dyDescent="0.25"/>
    <row r="55" ht="15" customHeight="1" x14ac:dyDescent="0.25"/>
    <row r="56" ht="15" customHeight="1" x14ac:dyDescent="0.25"/>
    <row r="57" ht="15" customHeight="1" x14ac:dyDescent="0.25"/>
  </sheetData>
  <sheetProtection selectLockedCells="1"/>
  <mergeCells count="3">
    <mergeCell ref="B1:E3"/>
    <mergeCell ref="B13:E16"/>
    <mergeCell ref="B38:E39"/>
  </mergeCells>
  <dataValidations count="1">
    <dataValidation type="list" allowBlank="1" showInputMessage="1" showErrorMessage="1" sqref="E19" xr:uid="{00000000-0002-0000-0200-000000000000}">
      <formula1>"10 Month,12 Month"</formula1>
    </dataValidation>
  </dataValidations>
  <pageMargins left="0.25" right="0.25"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Lookups!$G$5:$J$5</xm:f>
          </x14:formula1>
          <xm:sqref>E25</xm:sqref>
        </x14:dataValidation>
        <x14:dataValidation type="list" allowBlank="1" showInputMessage="1" showErrorMessage="1" xr:uid="{00000000-0002-0000-0200-000002000000}">
          <x14:formula1>
            <xm:f>Lookups!$C$5:$F$5</xm:f>
          </x14:formula1>
          <xm:sqref>E26</xm:sqref>
        </x14:dataValidation>
        <x14:dataValidation type="list" allowBlank="1" showDropDown="1" showInputMessage="1" showErrorMessage="1" xr:uid="{00000000-0002-0000-0200-000003000000}">
          <x14:formula1>
            <xm:f>Premium!$B$19:$E$19</xm:f>
          </x14:formula1>
          <xm:sqref>E21</xm:sqref>
        </x14:dataValidation>
        <x14:dataValidation type="list" allowBlank="1" showInputMessage="1" showErrorMessage="1" xr:uid="{00000000-0002-0000-0200-000004000000}">
          <x14:formula1>
            <xm:f>Premium!$B$5:$C$5</xm:f>
          </x14:formula1>
          <xm:sqref>E24</xm:sqref>
        </x14:dataValidation>
        <x14:dataValidation type="list" allowBlank="1" showInputMessage="1" showErrorMessage="1" xr:uid="{00000000-0002-0000-0200-000005000000}">
          <x14:formula1>
            <xm:f>Premium!$C$5</xm:f>
          </x14:formula1>
          <xm:sqref>E23</xm:sqref>
        </x14:dataValidation>
        <x14:dataValidation type="list" allowBlank="1" showInputMessage="1" showErrorMessage="1" xr:uid="{00000000-0002-0000-0200-000006000000}">
          <x14:formula1>
            <xm:f>Premium!$B$11:$B$11</xm:f>
          </x14:formula1>
          <xm:sqref>E22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0"/>
  <sheetViews>
    <sheetView showGridLines="0" showRowColHeaders="0" zoomScaleNormal="100" zoomScaleSheetLayoutView="115" workbookViewId="0">
      <selection activeCell="B36" sqref="B36:E37"/>
    </sheetView>
  </sheetViews>
  <sheetFormatPr defaultColWidth="19.7109375" defaultRowHeight="0" customHeight="1" zeroHeight="1" x14ac:dyDescent="0.25"/>
  <cols>
    <col min="1" max="1" width="1.7109375" style="4" customWidth="1"/>
    <col min="2" max="2" width="11.28515625" style="4" customWidth="1"/>
    <col min="3" max="3" width="29.28515625" style="4" customWidth="1"/>
    <col min="4" max="4" width="16.5703125" style="4" customWidth="1"/>
    <col min="5" max="5" width="40" style="4" customWidth="1"/>
    <col min="6" max="8" width="22.28515625" style="4" hidden="1" customWidth="1"/>
    <col min="9" max="10" width="22.28515625" style="29" hidden="1" customWidth="1"/>
    <col min="11" max="11" width="1.85546875" style="131" hidden="1" customWidth="1"/>
    <col min="12" max="12" width="10.140625" style="131" customWidth="1"/>
    <col min="13" max="13" width="43.7109375" customWidth="1"/>
    <col min="14" max="14" width="40.7109375" customWidth="1"/>
    <col min="15" max="15" width="20.28515625" customWidth="1"/>
    <col min="19" max="16384" width="19.7109375" style="4"/>
  </cols>
  <sheetData>
    <row r="1" spans="2:6" ht="14.65" customHeight="1" x14ac:dyDescent="0.25">
      <c r="B1" s="306" t="s">
        <v>65</v>
      </c>
      <c r="C1" s="306"/>
      <c r="D1" s="306"/>
      <c r="E1" s="306"/>
      <c r="F1" s="124"/>
    </row>
    <row r="2" spans="2:6" ht="14.65" customHeight="1" x14ac:dyDescent="0.25">
      <c r="B2" s="306"/>
      <c r="C2" s="306"/>
      <c r="D2" s="306"/>
      <c r="E2" s="306"/>
      <c r="F2" s="124"/>
    </row>
    <row r="3" spans="2:6" ht="18" customHeight="1" x14ac:dyDescent="0.25">
      <c r="B3" s="306"/>
      <c r="C3" s="306"/>
      <c r="D3" s="306"/>
      <c r="E3" s="306"/>
      <c r="F3" s="124"/>
    </row>
    <row r="4" spans="2:6" ht="21.75" thickBot="1" x14ac:dyDescent="0.4">
      <c r="B4" s="5" t="s">
        <v>45</v>
      </c>
      <c r="E4" s="301" t="s">
        <v>101</v>
      </c>
    </row>
    <row r="5" spans="2:6" ht="15" x14ac:dyDescent="0.25">
      <c r="B5" s="6" t="s">
        <v>55</v>
      </c>
      <c r="C5" s="7"/>
      <c r="D5" s="7"/>
      <c r="E5" s="8"/>
    </row>
    <row r="6" spans="2:6" ht="3" hidden="1" customHeight="1" x14ac:dyDescent="0.25">
      <c r="B6" s="9"/>
      <c r="C6" s="10"/>
      <c r="D6" s="10"/>
      <c r="E6" s="11"/>
    </row>
    <row r="7" spans="2:6" ht="3" customHeight="1" x14ac:dyDescent="0.25">
      <c r="B7" s="9"/>
      <c r="C7" s="10"/>
      <c r="D7" s="10"/>
      <c r="E7" s="11"/>
    </row>
    <row r="8" spans="2:6" ht="15" x14ac:dyDescent="0.25">
      <c r="B8" s="9" t="s">
        <v>70</v>
      </c>
      <c r="C8" s="10"/>
      <c r="D8" s="10"/>
      <c r="E8" s="11"/>
    </row>
    <row r="9" spans="2:6" ht="3" customHeight="1" x14ac:dyDescent="0.25">
      <c r="B9" s="9"/>
      <c r="C9" s="10"/>
      <c r="D9" s="10"/>
      <c r="E9" s="11"/>
    </row>
    <row r="10" spans="2:6" ht="15" x14ac:dyDescent="0.25">
      <c r="B10" s="9" t="s">
        <v>71</v>
      </c>
      <c r="C10" s="10"/>
      <c r="D10" s="10"/>
      <c r="E10" s="11"/>
    </row>
    <row r="11" spans="2:6" ht="3" customHeight="1" x14ac:dyDescent="0.25">
      <c r="B11" s="9"/>
      <c r="C11" s="10"/>
      <c r="D11" s="10"/>
      <c r="E11" s="11"/>
    </row>
    <row r="12" spans="2:6" ht="14.65" customHeight="1" x14ac:dyDescent="0.25">
      <c r="B12" s="307" t="s">
        <v>73</v>
      </c>
      <c r="C12" s="308"/>
      <c r="D12" s="308"/>
      <c r="E12" s="309"/>
      <c r="F12" s="123"/>
    </row>
    <row r="13" spans="2:6" ht="15" customHeight="1" x14ac:dyDescent="0.25">
      <c r="B13" s="307"/>
      <c r="C13" s="308"/>
      <c r="D13" s="308"/>
      <c r="E13" s="309"/>
      <c r="F13" s="123"/>
    </row>
    <row r="14" spans="2:6" ht="15" x14ac:dyDescent="0.25">
      <c r="B14" s="307"/>
      <c r="C14" s="308"/>
      <c r="D14" s="308"/>
      <c r="E14" s="309"/>
      <c r="F14" s="123"/>
    </row>
    <row r="15" spans="2:6" ht="15.75" thickBot="1" x14ac:dyDescent="0.3">
      <c r="B15" s="310"/>
      <c r="C15" s="311"/>
      <c r="D15" s="311"/>
      <c r="E15" s="312"/>
      <c r="F15" s="123"/>
    </row>
    <row r="16" spans="2:6" ht="15" x14ac:dyDescent="0.25">
      <c r="B16" s="12"/>
    </row>
    <row r="17" spans="2:11" ht="15" x14ac:dyDescent="0.25"/>
    <row r="18" spans="2:11" ht="17.45" customHeight="1" x14ac:dyDescent="0.25">
      <c r="B18" s="215" t="s">
        <v>49</v>
      </c>
      <c r="C18" s="202" t="s">
        <v>40</v>
      </c>
      <c r="D18" s="203"/>
      <c r="E18" s="147" t="s">
        <v>61</v>
      </c>
    </row>
    <row r="19" spans="2:11" ht="6.6" customHeight="1" thickBot="1" x14ac:dyDescent="0.3">
      <c r="B19" s="216"/>
      <c r="C19" s="203"/>
      <c r="D19" s="203"/>
      <c r="E19" s="205"/>
      <c r="K19" s="193"/>
    </row>
    <row r="20" spans="2:11" ht="17.45" hidden="1" customHeight="1" thickBot="1" x14ac:dyDescent="0.3">
      <c r="B20" s="215" t="s">
        <v>46</v>
      </c>
      <c r="C20" s="202" t="s">
        <v>31</v>
      </c>
      <c r="D20" s="203"/>
      <c r="E20" s="147" t="s">
        <v>65</v>
      </c>
      <c r="G20" s="13" t="str">
        <f>E18</f>
        <v>10 Month</v>
      </c>
      <c r="H20" s="13" t="str">
        <f>E18</f>
        <v>10 Month</v>
      </c>
      <c r="K20" s="194">
        <f>IF(H20="10 Month",20,24)</f>
        <v>20</v>
      </c>
    </row>
    <row r="21" spans="2:11" ht="17.45" hidden="1" customHeight="1" thickTop="1" thickBot="1" x14ac:dyDescent="0.4">
      <c r="B21" s="217"/>
      <c r="C21" s="203"/>
      <c r="D21" s="203"/>
      <c r="E21" s="206"/>
      <c r="G21" s="51"/>
      <c r="H21" s="51"/>
      <c r="J21" s="213"/>
      <c r="K21" s="222"/>
    </row>
    <row r="22" spans="2:11" ht="17.45" customHeight="1" thickTop="1" thickBot="1" x14ac:dyDescent="0.3">
      <c r="B22" s="215" t="s">
        <v>46</v>
      </c>
      <c r="C22" s="202" t="s">
        <v>30</v>
      </c>
      <c r="D22" s="203"/>
      <c r="E22" s="147" t="s">
        <v>65</v>
      </c>
      <c r="G22" s="13" t="s">
        <v>65</v>
      </c>
      <c r="H22" s="127" t="s">
        <v>65</v>
      </c>
      <c r="I22" s="129"/>
      <c r="J22" s="223"/>
      <c r="K22" s="214"/>
    </row>
    <row r="23" spans="2:11" ht="6.6" customHeight="1" thickTop="1" thickBot="1" x14ac:dyDescent="0.3">
      <c r="B23" s="217"/>
      <c r="C23" s="203"/>
      <c r="D23" s="203"/>
      <c r="E23" s="206"/>
      <c r="G23" s="15"/>
      <c r="H23" s="15"/>
      <c r="I23" s="129"/>
      <c r="J23" s="213"/>
      <c r="K23" s="214"/>
    </row>
    <row r="24" spans="2:11" ht="21" customHeight="1" thickTop="1" thickBot="1" x14ac:dyDescent="0.3">
      <c r="B24" s="215" t="s">
        <v>47</v>
      </c>
      <c r="C24" s="202" t="s">
        <v>32</v>
      </c>
      <c r="D24" s="203"/>
      <c r="E24" s="147" t="s">
        <v>29</v>
      </c>
      <c r="G24" s="13" t="s">
        <v>65</v>
      </c>
      <c r="H24" s="127" t="s">
        <v>65</v>
      </c>
      <c r="I24" s="129"/>
      <c r="J24" s="209" t="s">
        <v>33</v>
      </c>
      <c r="K24" s="210"/>
    </row>
    <row r="25" spans="2:11" ht="7.15" customHeight="1" thickTop="1" thickBot="1" x14ac:dyDescent="0.3">
      <c r="B25" s="217"/>
      <c r="C25" s="203"/>
      <c r="D25" s="203"/>
      <c r="E25" s="206"/>
      <c r="G25" s="15"/>
      <c r="H25" s="15"/>
      <c r="I25" s="129"/>
      <c r="J25" s="213"/>
      <c r="K25" s="214"/>
    </row>
    <row r="26" spans="2:11" ht="21" customHeight="1" thickTop="1" thickBot="1" x14ac:dyDescent="0.3">
      <c r="B26" s="215" t="s">
        <v>48</v>
      </c>
      <c r="C26" s="202" t="s">
        <v>38</v>
      </c>
      <c r="D26" s="203"/>
      <c r="E26" s="125">
        <v>50000</v>
      </c>
      <c r="G26" s="13" t="str">
        <f>E24</f>
        <v>Single</v>
      </c>
      <c r="H26" s="127" t="str">
        <f>E24</f>
        <v>Single</v>
      </c>
      <c r="I26" s="129"/>
      <c r="J26" s="209" t="s">
        <v>34</v>
      </c>
      <c r="K26" s="210"/>
    </row>
    <row r="27" spans="2:11" ht="5.45" customHeight="1" thickTop="1" thickBot="1" x14ac:dyDescent="0.3">
      <c r="B27" s="203"/>
      <c r="C27" s="203"/>
      <c r="D27" s="203"/>
      <c r="E27" s="29"/>
      <c r="G27" s="16">
        <f>E26</f>
        <v>50000</v>
      </c>
      <c r="H27" s="128">
        <f>E26</f>
        <v>50000</v>
      </c>
      <c r="I27" s="129"/>
      <c r="J27" s="211" t="s">
        <v>41</v>
      </c>
      <c r="K27" s="212">
        <f>K24+K26</f>
        <v>0</v>
      </c>
    </row>
    <row r="28" spans="2:11" ht="4.9000000000000004" hidden="1" customHeight="1" thickTop="1" thickBot="1" x14ac:dyDescent="0.3">
      <c r="B28" s="203"/>
      <c r="C28" s="203"/>
      <c r="D28" s="203"/>
      <c r="E28" s="29"/>
      <c r="G28" s="14"/>
      <c r="H28" s="14"/>
      <c r="I28" s="129"/>
      <c r="J28" s="129" t="s">
        <v>42</v>
      </c>
      <c r="K28" s="133">
        <f>IF(H27&gt;125000,125000,H27)</f>
        <v>50000</v>
      </c>
    </row>
    <row r="29" spans="2:11" ht="21" customHeight="1" thickTop="1" thickBot="1" x14ac:dyDescent="0.3">
      <c r="B29" s="218" t="s">
        <v>50</v>
      </c>
      <c r="C29" s="202" t="s">
        <v>96</v>
      </c>
      <c r="D29" s="203"/>
      <c r="E29" s="219">
        <f>E33*2</f>
        <v>95</v>
      </c>
      <c r="G29" s="14"/>
      <c r="H29" s="14"/>
      <c r="I29" s="129"/>
      <c r="J29" s="129"/>
      <c r="K29" s="133"/>
    </row>
    <row r="30" spans="2:11" ht="4.1500000000000004" customHeight="1" thickTop="1" thickBot="1" x14ac:dyDescent="0.3">
      <c r="B30" s="29"/>
      <c r="C30" s="203"/>
      <c r="D30" s="203"/>
      <c r="E30" s="220"/>
      <c r="G30" s="14"/>
      <c r="H30" s="14"/>
      <c r="I30" s="129"/>
      <c r="J30" s="129"/>
      <c r="K30" s="133"/>
    </row>
    <row r="31" spans="2:11" ht="21" customHeight="1" thickTop="1" thickBot="1" x14ac:dyDescent="0.3">
      <c r="B31" s="218" t="s">
        <v>51</v>
      </c>
      <c r="C31" s="202" t="s">
        <v>68</v>
      </c>
      <c r="D31" s="203"/>
      <c r="E31" s="126">
        <f>G31</f>
        <v>950</v>
      </c>
      <c r="G31" s="126">
        <f>ROUND(K28*G33,2)</f>
        <v>950</v>
      </c>
      <c r="H31" s="259">
        <f>ROUND(K27*H33,2)*12</f>
        <v>0</v>
      </c>
      <c r="I31" s="129"/>
      <c r="J31" s="129" t="s">
        <v>43</v>
      </c>
      <c r="K31" s="133" t="e">
        <f>ROUND(#REF!*H33,2)</f>
        <v>#REF!</v>
      </c>
    </row>
    <row r="32" spans="2:11" ht="3.6" customHeight="1" thickTop="1" thickBot="1" x14ac:dyDescent="0.3">
      <c r="B32" s="29"/>
      <c r="C32" s="203"/>
      <c r="D32" s="203"/>
      <c r="E32" s="208"/>
      <c r="G32" s="260"/>
      <c r="H32" s="260"/>
      <c r="I32" s="129"/>
      <c r="J32" s="129"/>
      <c r="K32" s="132"/>
    </row>
    <row r="33" spans="2:11" ht="21" customHeight="1" thickTop="1" thickBot="1" x14ac:dyDescent="0.3">
      <c r="B33" s="218" t="s">
        <v>52</v>
      </c>
      <c r="C33" s="202" t="s">
        <v>36</v>
      </c>
      <c r="D33" s="203"/>
      <c r="E33" s="126">
        <f>G35</f>
        <v>47.5</v>
      </c>
      <c r="G33" s="200">
        <f>IF(E22=Premium!B19,0,INDEX(Lookups!$C$36:$F$61,MATCH(K28,Lookups!$A$36:$A$61,1),MATCH(E24,Lookups!$C$35:$F$35,0)))</f>
        <v>1.9E-2</v>
      </c>
      <c r="H33" s="261">
        <f>IF(H24=Premium!G19,0,INDEX(Lookups!$O$6:$R$31,MATCH(H27,Lookups!$A$6:$A$31,1),MATCH(H26,Lookups!$O$5:$R$5,0)
))</f>
        <v>0.2</v>
      </c>
      <c r="I33" s="129"/>
      <c r="J33" s="129" t="s">
        <v>57</v>
      </c>
      <c r="K33" s="134">
        <f>H27*0.015</f>
        <v>750</v>
      </c>
    </row>
    <row r="34" spans="2:11" ht="4.9000000000000004" customHeight="1" thickTop="1" thickBot="1" x14ac:dyDescent="0.3">
      <c r="B34" s="29"/>
      <c r="C34" s="203"/>
      <c r="D34" s="203"/>
      <c r="E34" s="203"/>
      <c r="G34" s="208"/>
      <c r="H34" s="208"/>
      <c r="I34" s="130"/>
      <c r="J34" s="129"/>
      <c r="K34" s="132"/>
    </row>
    <row r="35" spans="2:11" ht="21" customHeight="1" thickTop="1" thickBot="1" x14ac:dyDescent="0.3">
      <c r="B35" s="221" t="s">
        <v>53</v>
      </c>
      <c r="C35" s="111"/>
      <c r="D35" s="302"/>
      <c r="E35" s="370"/>
      <c r="G35" s="126">
        <f>G31/K20</f>
        <v>47.5</v>
      </c>
      <c r="H35" s="259" t="e">
        <f>IF(ISNA(K35),"Please select a plan",IF(K37&gt;K35,K37+K38,K35+K38))</f>
        <v>#REF!</v>
      </c>
      <c r="I35" s="129"/>
      <c r="J35" s="129" t="s">
        <v>66</v>
      </c>
      <c r="K35" s="133" t="e">
        <f>ROUND(MAX(K31,K33)/K20,2)</f>
        <v>#REF!</v>
      </c>
    </row>
    <row r="36" spans="2:11" ht="18" customHeight="1" thickTop="1" thickBot="1" x14ac:dyDescent="0.3">
      <c r="B36" s="313" t="s">
        <v>74</v>
      </c>
      <c r="C36" s="314"/>
      <c r="D36" s="314"/>
      <c r="E36" s="315"/>
      <c r="I36" s="129"/>
      <c r="J36" s="129" t="s">
        <v>60</v>
      </c>
      <c r="K36" s="133" t="e">
        <f>ROUND(K31/K20,2)</f>
        <v>#REF!</v>
      </c>
    </row>
    <row r="37" spans="2:11" ht="18" customHeight="1" thickTop="1" thickBot="1" x14ac:dyDescent="0.3">
      <c r="B37" s="316"/>
      <c r="C37" s="317"/>
      <c r="D37" s="317"/>
      <c r="E37" s="318"/>
      <c r="G37" s="262"/>
      <c r="I37" s="129"/>
      <c r="J37" s="129" t="s">
        <v>58</v>
      </c>
      <c r="K37" s="133">
        <f>ROUND(K33/K20,2)</f>
        <v>37.5</v>
      </c>
    </row>
    <row r="38" spans="2:11" ht="20.25" customHeight="1" thickTop="1" thickBot="1" x14ac:dyDescent="0.4">
      <c r="E38" s="303"/>
      <c r="G38" s="111"/>
      <c r="H38" s="111"/>
      <c r="I38" s="129"/>
      <c r="J38" s="129"/>
      <c r="K38" s="132"/>
    </row>
    <row r="39" spans="2:11" ht="20.25" customHeight="1" thickTop="1" thickBot="1" x14ac:dyDescent="0.3">
      <c r="G39" s="111"/>
      <c r="H39" s="111"/>
      <c r="I39" s="129"/>
      <c r="J39" s="129" t="s">
        <v>67</v>
      </c>
      <c r="K39" s="133">
        <f>ROUND(MAX(G31,K33)/K20,2)</f>
        <v>47.5</v>
      </c>
    </row>
    <row r="40" spans="2:11" ht="20.25" customHeight="1" thickTop="1" thickBot="1" x14ac:dyDescent="0.3">
      <c r="G40" s="111"/>
      <c r="H40" s="111"/>
      <c r="I40" s="129"/>
      <c r="J40" s="129"/>
      <c r="K40" s="132"/>
    </row>
    <row r="41" spans="2:11" ht="20.25" customHeight="1" thickTop="1" x14ac:dyDescent="0.25">
      <c r="G41" s="121"/>
      <c r="H41" s="121"/>
    </row>
    <row r="42" spans="2:11" ht="20.25" customHeight="1" x14ac:dyDescent="0.25">
      <c r="G42" s="122"/>
      <c r="H42" s="122"/>
    </row>
    <row r="43" spans="2:11" ht="20.25" customHeight="1" x14ac:dyDescent="0.25"/>
    <row r="44" spans="2:11" ht="20.25" customHeight="1" x14ac:dyDescent="0.25"/>
    <row r="45" spans="2:11" ht="20.25" customHeight="1" x14ac:dyDescent="0.25"/>
    <row r="46" spans="2:11" ht="15" x14ac:dyDescent="0.25"/>
    <row r="47" spans="2:11" ht="15" x14ac:dyDescent="0.25"/>
    <row r="48" spans="2:11" ht="15" x14ac:dyDescent="0.25"/>
    <row r="49" ht="15" x14ac:dyDescent="0.25"/>
    <row r="50" ht="15" hidden="1" customHeight="1" x14ac:dyDescent="0.25"/>
  </sheetData>
  <sheetProtection selectLockedCells="1"/>
  <mergeCells count="3">
    <mergeCell ref="B36:E37"/>
    <mergeCell ref="B12:E15"/>
    <mergeCell ref="B1:E3"/>
  </mergeCells>
  <dataValidations count="1">
    <dataValidation type="list" allowBlank="1" showInputMessage="1" showErrorMessage="1" sqref="E18 G20:H20" xr:uid="{00000000-0002-0000-0300-000000000000}">
      <formula1>"10 Month,12 Month"</formula1>
    </dataValidation>
  </dataValidations>
  <pageMargins left="0.25" right="0.25"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Premium!$B$11:$B$11</xm:f>
          </x14:formula1>
          <xm:sqref>E21 G23:H23</xm:sqref>
        </x14:dataValidation>
        <x14:dataValidation type="list" allowBlank="1" showInputMessage="1" showErrorMessage="1" xr:uid="{00000000-0002-0000-0300-000002000000}">
          <x14:formula1>
            <xm:f>Premium!$D$5</xm:f>
          </x14:formula1>
          <xm:sqref>E22 H22 G24:H24</xm:sqref>
        </x14:dataValidation>
        <x14:dataValidation type="list" allowBlank="1" showInputMessage="1" showErrorMessage="1" xr:uid="{00000000-0002-0000-0300-000003000000}">
          <x14:formula1>
            <xm:f>Premium!$B$5:$C$5</xm:f>
          </x14:formula1>
          <xm:sqref>E23 G25:H25</xm:sqref>
        </x14:dataValidation>
        <x14:dataValidation type="list" allowBlank="1" showDropDown="1" showInputMessage="1" showErrorMessage="1" xr:uid="{00000000-0002-0000-0300-000004000000}">
          <x14:formula1>
            <xm:f>Premium!$B$19:$E$19</xm:f>
          </x14:formula1>
          <xm:sqref>E20 G22</xm:sqref>
        </x14:dataValidation>
        <x14:dataValidation type="list" allowBlank="1" showInputMessage="1" showErrorMessage="1" xr:uid="{00000000-0002-0000-0300-000005000000}">
          <x14:formula1>
            <xm:f>Lookups!$C$5:$F$5</xm:f>
          </x14:formula1>
          <xm:sqref>G26:H26 E24:E25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4F6E-1B23-4AF0-B2E6-E686D10165FF}">
  <dimension ref="B1:R50"/>
  <sheetViews>
    <sheetView showGridLines="0" showRowColHeaders="0" zoomScaleNormal="100" zoomScaleSheetLayoutView="115" workbookViewId="0">
      <selection activeCell="M21" sqref="M21"/>
    </sheetView>
  </sheetViews>
  <sheetFormatPr defaultColWidth="19.7109375" defaultRowHeight="0" customHeight="1" zeroHeight="1" x14ac:dyDescent="0.25"/>
  <cols>
    <col min="1" max="1" width="1.7109375" style="4" customWidth="1"/>
    <col min="2" max="2" width="11.28515625" style="4" customWidth="1"/>
    <col min="3" max="3" width="29.28515625" style="4" customWidth="1"/>
    <col min="4" max="4" width="16.5703125" style="4" customWidth="1"/>
    <col min="5" max="5" width="41.7109375" style="276" customWidth="1"/>
    <col min="6" max="6" width="12.85546875" style="4" hidden="1" customWidth="1"/>
    <col min="7" max="8" width="41.7109375" style="29" hidden="1" customWidth="1"/>
    <col min="9" max="9" width="2.140625" style="29" hidden="1" customWidth="1"/>
    <col min="10" max="10" width="35.85546875" style="29" hidden="1" customWidth="1"/>
    <col min="11" max="11" width="19.42578125" style="131" hidden="1" customWidth="1"/>
    <col min="12" max="12" width="41.7109375" style="131" customWidth="1"/>
    <col min="13" max="13" width="43.7109375" customWidth="1"/>
    <col min="14" max="14" width="40.7109375" customWidth="1"/>
    <col min="15" max="15" width="20.28515625" customWidth="1"/>
    <col min="19" max="16384" width="19.7109375" style="4"/>
  </cols>
  <sheetData>
    <row r="1" spans="2:6" ht="14.65" customHeight="1" x14ac:dyDescent="0.25">
      <c r="B1" s="306" t="s">
        <v>98</v>
      </c>
      <c r="C1" s="306"/>
      <c r="D1" s="306"/>
      <c r="E1" s="306"/>
      <c r="F1" s="124"/>
    </row>
    <row r="2" spans="2:6" ht="14.65" customHeight="1" x14ac:dyDescent="0.25">
      <c r="B2" s="306"/>
      <c r="C2" s="306"/>
      <c r="D2" s="306"/>
      <c r="E2" s="306"/>
      <c r="F2" s="124"/>
    </row>
    <row r="3" spans="2:6" ht="18" customHeight="1" x14ac:dyDescent="0.25">
      <c r="B3" s="306"/>
      <c r="C3" s="306"/>
      <c r="D3" s="306"/>
      <c r="E3" s="306"/>
      <c r="F3" s="124"/>
    </row>
    <row r="4" spans="2:6" ht="21.75" thickBot="1" x14ac:dyDescent="0.4">
      <c r="B4" s="5" t="s">
        <v>45</v>
      </c>
      <c r="E4" s="301" t="s">
        <v>101</v>
      </c>
    </row>
    <row r="5" spans="2:6" ht="15.75" x14ac:dyDescent="0.25">
      <c r="B5" s="6" t="s">
        <v>55</v>
      </c>
      <c r="C5" s="7"/>
      <c r="D5" s="7"/>
      <c r="E5" s="277"/>
    </row>
    <row r="6" spans="2:6" ht="3" hidden="1" customHeight="1" x14ac:dyDescent="0.25">
      <c r="B6" s="9"/>
      <c r="C6" s="10"/>
      <c r="D6" s="10"/>
      <c r="E6" s="278"/>
    </row>
    <row r="7" spans="2:6" ht="3" customHeight="1" x14ac:dyDescent="0.25">
      <c r="B7" s="9"/>
      <c r="C7" s="10"/>
      <c r="D7" s="10"/>
      <c r="E7" s="278"/>
    </row>
    <row r="8" spans="2:6" ht="15.75" x14ac:dyDescent="0.25">
      <c r="B8" s="9" t="s">
        <v>70</v>
      </c>
      <c r="C8" s="10"/>
      <c r="D8" s="10"/>
      <c r="E8" s="278"/>
    </row>
    <row r="9" spans="2:6" ht="3" customHeight="1" x14ac:dyDescent="0.25">
      <c r="B9" s="9"/>
      <c r="C9" s="10"/>
      <c r="D9" s="10"/>
      <c r="E9" s="278"/>
    </row>
    <row r="10" spans="2:6" ht="15.75" x14ac:dyDescent="0.25">
      <c r="B10" s="9" t="s">
        <v>71</v>
      </c>
      <c r="C10" s="10"/>
      <c r="D10" s="10"/>
      <c r="E10" s="278"/>
    </row>
    <row r="11" spans="2:6" ht="3" customHeight="1" x14ac:dyDescent="0.25">
      <c r="B11" s="9"/>
      <c r="C11" s="10"/>
      <c r="D11" s="10"/>
      <c r="E11" s="278"/>
    </row>
    <row r="12" spans="2:6" ht="14.65" customHeight="1" x14ac:dyDescent="0.25">
      <c r="B12" s="307" t="s">
        <v>73</v>
      </c>
      <c r="C12" s="308"/>
      <c r="D12" s="308"/>
      <c r="E12" s="309"/>
      <c r="F12" s="123"/>
    </row>
    <row r="13" spans="2:6" ht="15" customHeight="1" x14ac:dyDescent="0.25">
      <c r="B13" s="307"/>
      <c r="C13" s="308"/>
      <c r="D13" s="308"/>
      <c r="E13" s="309"/>
      <c r="F13" s="123"/>
    </row>
    <row r="14" spans="2:6" ht="15" x14ac:dyDescent="0.25">
      <c r="B14" s="307"/>
      <c r="C14" s="308"/>
      <c r="D14" s="308"/>
      <c r="E14" s="309"/>
      <c r="F14" s="123"/>
    </row>
    <row r="15" spans="2:6" ht="15.75" thickBot="1" x14ac:dyDescent="0.3">
      <c r="B15" s="310"/>
      <c r="C15" s="311"/>
      <c r="D15" s="311"/>
      <c r="E15" s="312"/>
      <c r="F15" s="123"/>
    </row>
    <row r="16" spans="2:6" ht="15.75" x14ac:dyDescent="0.25">
      <c r="B16" s="12"/>
    </row>
    <row r="17" spans="2:11" ht="27.75" hidden="1" customHeight="1" x14ac:dyDescent="0.25"/>
    <row r="18" spans="2:11" ht="20.25" customHeight="1" x14ac:dyDescent="0.25">
      <c r="B18" s="215" t="s">
        <v>49</v>
      </c>
      <c r="C18" s="202" t="s">
        <v>40</v>
      </c>
      <c r="D18" s="203"/>
      <c r="E18" s="279" t="s">
        <v>61</v>
      </c>
    </row>
    <row r="19" spans="2:11" ht="6.75" customHeight="1" thickBot="1" x14ac:dyDescent="0.3">
      <c r="B19" s="216"/>
      <c r="C19" s="203"/>
      <c r="D19" s="203"/>
      <c r="E19" s="280"/>
      <c r="K19" s="193"/>
    </row>
    <row r="20" spans="2:11" ht="9" hidden="1" customHeight="1" thickBot="1" x14ac:dyDescent="0.3">
      <c r="B20" s="215" t="s">
        <v>46</v>
      </c>
      <c r="C20" s="202" t="s">
        <v>31</v>
      </c>
      <c r="D20" s="203"/>
      <c r="E20" s="288" t="s">
        <v>65</v>
      </c>
      <c r="G20" s="147" t="str">
        <f>E18</f>
        <v>10 Month</v>
      </c>
      <c r="H20" s="147" t="str">
        <f>E18</f>
        <v>10 Month</v>
      </c>
      <c r="K20" s="194">
        <f>IF(H20="10 Month",20,24)</f>
        <v>20</v>
      </c>
    </row>
    <row r="21" spans="2:11" ht="6" customHeight="1" thickTop="1" thickBot="1" x14ac:dyDescent="0.3">
      <c r="B21" s="217"/>
      <c r="C21" s="203"/>
      <c r="D21" s="203"/>
      <c r="E21" s="289"/>
      <c r="G21" s="205"/>
      <c r="H21" s="205"/>
      <c r="J21" s="213"/>
      <c r="K21" s="222"/>
    </row>
    <row r="22" spans="2:11" ht="21.75" customHeight="1" thickTop="1" thickBot="1" x14ac:dyDescent="0.3">
      <c r="B22" s="215" t="s">
        <v>46</v>
      </c>
      <c r="C22" s="202" t="s">
        <v>30</v>
      </c>
      <c r="D22" s="203"/>
      <c r="E22" s="279" t="s">
        <v>98</v>
      </c>
      <c r="G22" s="147" t="s">
        <v>98</v>
      </c>
      <c r="H22" s="263" t="s">
        <v>98</v>
      </c>
      <c r="I22" s="129"/>
      <c r="J22" s="223"/>
      <c r="K22" s="214"/>
    </row>
    <row r="23" spans="2:11" ht="8.25" customHeight="1" thickTop="1" thickBot="1" x14ac:dyDescent="0.3">
      <c r="B23" s="217"/>
      <c r="C23" s="203"/>
      <c r="D23" s="203"/>
      <c r="E23" s="281"/>
      <c r="G23" s="206"/>
      <c r="H23" s="206"/>
      <c r="I23" s="129"/>
      <c r="J23" s="213"/>
      <c r="K23" s="214"/>
    </row>
    <row r="24" spans="2:11" ht="21.75" customHeight="1" thickTop="1" thickBot="1" x14ac:dyDescent="0.3">
      <c r="B24" s="215" t="s">
        <v>47</v>
      </c>
      <c r="C24" s="202" t="s">
        <v>32</v>
      </c>
      <c r="D24" s="203"/>
      <c r="E24" s="279" t="s">
        <v>29</v>
      </c>
      <c r="G24" s="147" t="s">
        <v>98</v>
      </c>
      <c r="H24" s="263" t="s">
        <v>98</v>
      </c>
      <c r="I24" s="129"/>
      <c r="J24" s="209" t="s">
        <v>33</v>
      </c>
      <c r="K24" s="210"/>
    </row>
    <row r="25" spans="2:11" ht="8.25" customHeight="1" thickTop="1" thickBot="1" x14ac:dyDescent="0.3">
      <c r="B25" s="217"/>
      <c r="C25" s="203"/>
      <c r="D25" s="203"/>
      <c r="E25" s="281"/>
      <c r="G25" s="206"/>
      <c r="H25" s="206"/>
      <c r="I25" s="129"/>
      <c r="J25" s="213"/>
      <c r="K25" s="214"/>
    </row>
    <row r="26" spans="2:11" ht="21.75" customHeight="1" thickTop="1" thickBot="1" x14ac:dyDescent="0.3">
      <c r="B26" s="215" t="s">
        <v>48</v>
      </c>
      <c r="C26" s="202" t="s">
        <v>38</v>
      </c>
      <c r="D26" s="203"/>
      <c r="E26" s="282">
        <v>50000</v>
      </c>
      <c r="G26" s="147" t="str">
        <f>E24</f>
        <v>Single</v>
      </c>
      <c r="H26" s="263" t="str">
        <f>E24</f>
        <v>Single</v>
      </c>
      <c r="I26" s="129"/>
      <c r="J26" s="209" t="s">
        <v>34</v>
      </c>
      <c r="K26" s="210"/>
    </row>
    <row r="27" spans="2:11" ht="7.5" customHeight="1" thickTop="1" thickBot="1" x14ac:dyDescent="0.3">
      <c r="B27" s="203"/>
      <c r="C27" s="203"/>
      <c r="D27" s="203"/>
      <c r="E27" s="280"/>
      <c r="G27" s="264">
        <f>E26</f>
        <v>50000</v>
      </c>
      <c r="H27" s="265">
        <f>E26</f>
        <v>50000</v>
      </c>
      <c r="I27" s="129"/>
      <c r="J27" s="211" t="s">
        <v>41</v>
      </c>
      <c r="K27" s="212">
        <f>K24+K26</f>
        <v>0</v>
      </c>
    </row>
    <row r="28" spans="2:11" ht="21.75" hidden="1" customHeight="1" thickTop="1" thickBot="1" x14ac:dyDescent="0.3">
      <c r="B28" s="203"/>
      <c r="C28" s="203"/>
      <c r="D28" s="203"/>
      <c r="E28" s="280"/>
      <c r="I28" s="129"/>
      <c r="J28" s="129" t="s">
        <v>42</v>
      </c>
      <c r="K28" s="133">
        <f>IF(H27&gt;125000,125000,H27)</f>
        <v>50000</v>
      </c>
    </row>
    <row r="29" spans="2:11" ht="21.75" customHeight="1" thickTop="1" thickBot="1" x14ac:dyDescent="0.3">
      <c r="B29" s="218" t="s">
        <v>50</v>
      </c>
      <c r="C29" s="202" t="s">
        <v>96</v>
      </c>
      <c r="D29" s="203"/>
      <c r="E29" s="283">
        <f>E33*2</f>
        <v>75</v>
      </c>
      <c r="I29" s="129"/>
      <c r="J29" s="129"/>
      <c r="K29" s="133"/>
    </row>
    <row r="30" spans="2:11" ht="6" customHeight="1" thickTop="1" thickBot="1" x14ac:dyDescent="0.3">
      <c r="B30" s="29"/>
      <c r="C30" s="203"/>
      <c r="D30" s="203"/>
      <c r="E30" s="284"/>
      <c r="I30" s="129"/>
      <c r="J30" s="129"/>
      <c r="K30" s="133"/>
    </row>
    <row r="31" spans="2:11" ht="21.75" customHeight="1" thickTop="1" thickBot="1" x14ac:dyDescent="0.3">
      <c r="B31" s="218" t="s">
        <v>51</v>
      </c>
      <c r="C31" s="202" t="s">
        <v>68</v>
      </c>
      <c r="D31" s="203"/>
      <c r="E31" s="285">
        <f>G31</f>
        <v>750</v>
      </c>
      <c r="G31" s="126">
        <f>ROUND(K28*G33,2)</f>
        <v>750</v>
      </c>
      <c r="H31" s="259">
        <f>ROUND(K27*H33,2)*12</f>
        <v>0</v>
      </c>
      <c r="I31" s="129"/>
      <c r="J31" s="129" t="s">
        <v>43</v>
      </c>
      <c r="K31" s="133" t="e">
        <f>ROUND(#REF!*H33,2)</f>
        <v>#REF!</v>
      </c>
    </row>
    <row r="32" spans="2:11" ht="5.25" customHeight="1" thickTop="1" thickBot="1" x14ac:dyDescent="0.3">
      <c r="B32" s="29"/>
      <c r="C32" s="203"/>
      <c r="D32" s="203"/>
      <c r="E32" s="286"/>
      <c r="G32" s="260"/>
      <c r="H32" s="260"/>
      <c r="I32" s="129"/>
      <c r="J32" s="129"/>
      <c r="K32" s="132"/>
    </row>
    <row r="33" spans="2:11" ht="21.75" customHeight="1" thickTop="1" thickBot="1" x14ac:dyDescent="0.3">
      <c r="B33" s="218" t="s">
        <v>52</v>
      </c>
      <c r="C33" s="202" t="s">
        <v>36</v>
      </c>
      <c r="D33" s="203"/>
      <c r="E33" s="285">
        <f>G35</f>
        <v>37.5</v>
      </c>
      <c r="G33" s="200">
        <f>IF(E22=Premium!B19,0,INDEX(Lookups!$M$36:$P$61,MATCH(K28,Lookups!$A$36:$A$61,1),MATCH(E24,Lookups!$M$35:$P$35,0)))</f>
        <v>1.4999999999999999E-2</v>
      </c>
      <c r="H33" s="261">
        <f>IF(H24=Premium!G19,0,INDEX(Lookups!$O$6:$R$31,MATCH(H27,Lookups!$A$6:$A$31,1),MATCH(H26,Lookups!$O$5:$R$5,0)
))</f>
        <v>0.2</v>
      </c>
      <c r="I33" s="129"/>
      <c r="J33" s="129" t="s">
        <v>57</v>
      </c>
      <c r="K33" s="134">
        <f>H27*0.015</f>
        <v>750</v>
      </c>
    </row>
    <row r="34" spans="2:11" ht="11.25" customHeight="1" thickTop="1" thickBot="1" x14ac:dyDescent="0.3">
      <c r="B34" s="29"/>
      <c r="C34" s="203"/>
      <c r="D34" s="203"/>
      <c r="E34" s="287"/>
      <c r="G34" s="208"/>
      <c r="H34" s="208"/>
      <c r="I34" s="130"/>
      <c r="J34" s="129"/>
      <c r="K34" s="132"/>
    </row>
    <row r="35" spans="2:11" ht="21.75" customHeight="1" thickTop="1" thickBot="1" x14ac:dyDescent="0.3">
      <c r="B35" s="221" t="s">
        <v>53</v>
      </c>
      <c r="C35" s="111"/>
      <c r="D35" s="302"/>
      <c r="E35" s="369"/>
      <c r="G35" s="126">
        <f>G31/K20</f>
        <v>37.5</v>
      </c>
      <c r="H35" s="259" t="e">
        <f>IF(ISNA(K35),"Please select a plan",IF(K37&gt;K35,K37+K38,K35+K38))</f>
        <v>#REF!</v>
      </c>
      <c r="I35" s="129"/>
      <c r="J35" s="129" t="s">
        <v>36</v>
      </c>
      <c r="K35" s="133" t="e">
        <f>ROUND(MAX(K31,K33)/K20,2)</f>
        <v>#REF!</v>
      </c>
    </row>
    <row r="36" spans="2:11" ht="21.75" customHeight="1" thickTop="1" thickBot="1" x14ac:dyDescent="0.3">
      <c r="B36" s="313" t="s">
        <v>74</v>
      </c>
      <c r="C36" s="314"/>
      <c r="D36" s="314"/>
      <c r="E36" s="315"/>
      <c r="I36" s="129"/>
      <c r="J36" s="129" t="s">
        <v>60</v>
      </c>
      <c r="K36" s="133" t="e">
        <f>ROUND(K31/K20,2)</f>
        <v>#REF!</v>
      </c>
    </row>
    <row r="37" spans="2:11" ht="21.75" customHeight="1" thickTop="1" thickBot="1" x14ac:dyDescent="0.3">
      <c r="B37" s="316"/>
      <c r="C37" s="317"/>
      <c r="D37" s="317"/>
      <c r="E37" s="318"/>
      <c r="G37" s="266"/>
      <c r="I37" s="129"/>
      <c r="J37" s="129" t="s">
        <v>58</v>
      </c>
      <c r="K37" s="133">
        <f>ROUND(K33/K20,2)</f>
        <v>37.5</v>
      </c>
    </row>
    <row r="38" spans="2:11" ht="21.75" customHeight="1" thickTop="1" thickBot="1" x14ac:dyDescent="0.4">
      <c r="E38" s="303"/>
      <c r="G38" s="111"/>
      <c r="H38" s="111"/>
      <c r="I38" s="129"/>
      <c r="J38" s="129"/>
      <c r="K38" s="132"/>
    </row>
    <row r="39" spans="2:11" ht="21.75" customHeight="1" thickTop="1" thickBot="1" x14ac:dyDescent="0.3">
      <c r="G39" s="111"/>
      <c r="H39" s="111"/>
      <c r="I39" s="129"/>
      <c r="J39" s="129" t="s">
        <v>67</v>
      </c>
      <c r="K39" s="133">
        <f>ROUND(MAX(G31,K33)/K20,2)</f>
        <v>37.5</v>
      </c>
    </row>
    <row r="40" spans="2:11" ht="21.75" customHeight="1" thickTop="1" thickBot="1" x14ac:dyDescent="0.3">
      <c r="G40" s="111"/>
      <c r="H40" s="111"/>
      <c r="I40" s="129"/>
      <c r="J40" s="129"/>
      <c r="K40" s="132"/>
    </row>
    <row r="41" spans="2:11" ht="20.25" customHeight="1" thickTop="1" x14ac:dyDescent="0.25">
      <c r="G41" s="267"/>
      <c r="H41" s="267"/>
    </row>
    <row r="42" spans="2:11" ht="20.25" customHeight="1" x14ac:dyDescent="0.25">
      <c r="G42" s="267"/>
      <c r="H42" s="267"/>
    </row>
    <row r="43" spans="2:11" ht="20.25" customHeight="1" x14ac:dyDescent="0.25"/>
    <row r="44" spans="2:11" ht="20.25" customHeight="1" x14ac:dyDescent="0.25"/>
    <row r="45" spans="2:11" ht="20.25" customHeight="1" x14ac:dyDescent="0.25"/>
    <row r="46" spans="2:11" ht="15.75" x14ac:dyDescent="0.25"/>
    <row r="47" spans="2:11" ht="15.75" x14ac:dyDescent="0.25"/>
    <row r="48" spans="2:11" ht="15.75" x14ac:dyDescent="0.25"/>
    <row r="49" ht="15.75" x14ac:dyDescent="0.25"/>
    <row r="50" ht="15" hidden="1" customHeight="1" x14ac:dyDescent="0.25"/>
  </sheetData>
  <sheetProtection selectLockedCells="1"/>
  <mergeCells count="3">
    <mergeCell ref="B1:E3"/>
    <mergeCell ref="B12:E15"/>
    <mergeCell ref="B36:E37"/>
  </mergeCells>
  <dataValidations count="1">
    <dataValidation type="list" allowBlank="1" showInputMessage="1" showErrorMessage="1" sqref="E18 G20:H20" xr:uid="{D6A98729-557D-4B90-AD3B-5B5F115B4774}">
      <formula1>"10 Month,12 Month"</formula1>
    </dataValidation>
  </dataValidations>
  <pageMargins left="0.25" right="0.25"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43778188-2205-4D83-9C43-1C5D279A27FB}">
          <x14:formula1>
            <xm:f>Lookups!$C$5:$F$5</xm:f>
          </x14:formula1>
          <xm:sqref>G26:H26 E24:E25</xm:sqref>
        </x14:dataValidation>
        <x14:dataValidation type="list" allowBlank="1" showDropDown="1" showInputMessage="1" showErrorMessage="1" xr:uid="{09B2333F-17AB-4695-B052-7433D5AC1899}">
          <x14:formula1>
            <xm:f>Premium!$B$19:$E$19</xm:f>
          </x14:formula1>
          <xm:sqref>E20</xm:sqref>
        </x14:dataValidation>
        <x14:dataValidation type="list" allowBlank="1" showInputMessage="1" showErrorMessage="1" xr:uid="{8B751843-2E42-468A-86A5-296863B2A120}">
          <x14:formula1>
            <xm:f>Premium!$B$5:$C$5</xm:f>
          </x14:formula1>
          <xm:sqref>E23 G25:H25</xm:sqref>
        </x14:dataValidation>
        <x14:dataValidation type="list" allowBlank="1" showInputMessage="1" showErrorMessage="1" xr:uid="{D98560EA-54B7-4770-B51C-8C8576BA166B}">
          <x14:formula1>
            <xm:f>Premium!$E$5</xm:f>
          </x14:formula1>
          <xm:sqref>E22 G22:H22 G24:H24</xm:sqref>
        </x14:dataValidation>
        <x14:dataValidation type="list" allowBlank="1" showInputMessage="1" showErrorMessage="1" xr:uid="{FB1DDE4A-64EB-498E-86BC-BD8FC58B3402}">
          <x14:formula1>
            <xm:f>Premium!$B$11:$B$11</xm:f>
          </x14:formula1>
          <xm:sqref>E21 G23:H23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7"/>
  <sheetViews>
    <sheetView showGridLines="0" showRowColHeaders="0" zoomScaleNormal="100" zoomScaleSheetLayoutView="115" workbookViewId="0">
      <selection activeCell="N31" sqref="N31"/>
    </sheetView>
  </sheetViews>
  <sheetFormatPr defaultColWidth="19.7109375" defaultRowHeight="0" customHeight="1" zeroHeight="1" x14ac:dyDescent="0.25"/>
  <cols>
    <col min="1" max="1" width="1.7109375" style="4" customWidth="1"/>
    <col min="2" max="2" width="9.28515625" style="4" customWidth="1"/>
    <col min="3" max="3" width="51" style="4" customWidth="1"/>
    <col min="4" max="4" width="16.28515625" style="4" hidden="1" customWidth="1"/>
    <col min="5" max="5" width="32" style="4" customWidth="1"/>
    <col min="6" max="6" width="16" style="181" hidden="1" customWidth="1"/>
    <col min="7" max="7" width="33.28515625" style="187" hidden="1" customWidth="1"/>
    <col min="8" max="8" width="21" style="131" hidden="1" customWidth="1"/>
    <col min="9" max="9" width="20" hidden="1" customWidth="1"/>
    <col min="10" max="10" width="0" style="4" hidden="1" customWidth="1"/>
    <col min="11" max="16384" width="19.7109375" style="4"/>
  </cols>
  <sheetData>
    <row r="1" spans="2:5" ht="15" customHeight="1" x14ac:dyDescent="0.25">
      <c r="B1" s="325" t="s">
        <v>84</v>
      </c>
      <c r="C1" s="306"/>
      <c r="D1" s="306"/>
      <c r="E1" s="306"/>
    </row>
    <row r="2" spans="2:5" ht="15" customHeight="1" x14ac:dyDescent="0.25">
      <c r="B2" s="306"/>
      <c r="C2" s="306"/>
      <c r="D2" s="306"/>
      <c r="E2" s="306"/>
    </row>
    <row r="3" spans="2:5" ht="15" customHeight="1" x14ac:dyDescent="0.25">
      <c r="B3" s="306"/>
      <c r="C3" s="306"/>
      <c r="D3" s="306"/>
      <c r="E3" s="306"/>
    </row>
    <row r="4" spans="2:5" ht="21.75" thickBot="1" x14ac:dyDescent="0.4">
      <c r="B4" s="5" t="s">
        <v>45</v>
      </c>
      <c r="E4" s="301" t="s">
        <v>101</v>
      </c>
    </row>
    <row r="5" spans="2:5" ht="15" x14ac:dyDescent="0.25">
      <c r="B5" s="6" t="s">
        <v>55</v>
      </c>
      <c r="C5" s="7"/>
      <c r="D5" s="7"/>
      <c r="E5" s="8"/>
    </row>
    <row r="6" spans="2:5" ht="3" customHeight="1" x14ac:dyDescent="0.25">
      <c r="B6" s="9"/>
      <c r="C6" s="10"/>
      <c r="D6" s="10"/>
      <c r="E6" s="11"/>
    </row>
    <row r="7" spans="2:5" ht="15" x14ac:dyDescent="0.25">
      <c r="B7" s="9" t="s">
        <v>95</v>
      </c>
      <c r="C7" s="10"/>
      <c r="D7" s="10"/>
      <c r="E7" s="11"/>
    </row>
    <row r="8" spans="2:5" ht="3" customHeight="1" x14ac:dyDescent="0.25">
      <c r="B8" s="9"/>
      <c r="C8" s="10"/>
      <c r="D8" s="10"/>
      <c r="E8" s="11"/>
    </row>
    <row r="9" spans="2:5" ht="15" x14ac:dyDescent="0.25">
      <c r="B9" s="9" t="s">
        <v>63</v>
      </c>
      <c r="C9" s="10"/>
      <c r="D9" s="10"/>
      <c r="E9" s="11"/>
    </row>
    <row r="10" spans="2:5" ht="3" customHeight="1" x14ac:dyDescent="0.25">
      <c r="B10" s="9"/>
      <c r="C10" s="10"/>
      <c r="D10" s="10"/>
      <c r="E10" s="11"/>
    </row>
    <row r="11" spans="2:5" ht="15" x14ac:dyDescent="0.25">
      <c r="B11" s="9" t="s">
        <v>64</v>
      </c>
      <c r="C11" s="10"/>
      <c r="D11" s="10"/>
      <c r="E11" s="11"/>
    </row>
    <row r="12" spans="2:5" ht="3" customHeight="1" x14ac:dyDescent="0.25">
      <c r="B12" s="9"/>
      <c r="C12" s="10"/>
      <c r="D12" s="10"/>
      <c r="E12" s="11"/>
    </row>
    <row r="13" spans="2:5" ht="15" x14ac:dyDescent="0.25">
      <c r="B13" s="307" t="s">
        <v>87</v>
      </c>
      <c r="C13" s="308"/>
      <c r="D13" s="308"/>
      <c r="E13" s="309"/>
    </row>
    <row r="14" spans="2:5" ht="15" customHeight="1" x14ac:dyDescent="0.25">
      <c r="B14" s="307"/>
      <c r="C14" s="308"/>
      <c r="D14" s="308"/>
      <c r="E14" s="309"/>
    </row>
    <row r="15" spans="2:5" ht="15" x14ac:dyDescent="0.25">
      <c r="B15" s="307"/>
      <c r="C15" s="308"/>
      <c r="D15" s="308"/>
      <c r="E15" s="309"/>
    </row>
    <row r="16" spans="2:5" ht="17.649999999999999" customHeight="1" thickBot="1" x14ac:dyDescent="0.3">
      <c r="B16" s="310"/>
      <c r="C16" s="311"/>
      <c r="D16" s="311"/>
      <c r="E16" s="312"/>
    </row>
    <row r="17" spans="1:8" ht="15" customHeight="1" x14ac:dyDescent="0.25">
      <c r="B17" s="12" t="s">
        <v>59</v>
      </c>
    </row>
    <row r="18" spans="1:8" ht="15" x14ac:dyDescent="0.25"/>
    <row r="19" spans="1:8" ht="16.899999999999999" customHeight="1" x14ac:dyDescent="0.25">
      <c r="B19" s="48" t="s">
        <v>49</v>
      </c>
      <c r="C19" s="202" t="s">
        <v>40</v>
      </c>
      <c r="D19" s="202"/>
      <c r="E19" s="147" t="s">
        <v>61</v>
      </c>
      <c r="H19" s="131">
        <f>IF(E19="10 Month",20,24)</f>
        <v>20</v>
      </c>
    </row>
    <row r="20" spans="1:8" ht="3.6" customHeight="1" x14ac:dyDescent="0.25">
      <c r="B20" s="49"/>
      <c r="C20" s="203"/>
      <c r="D20" s="204"/>
      <c r="E20" s="205"/>
    </row>
    <row r="21" spans="1:8" ht="16.899999999999999" hidden="1" customHeight="1" x14ac:dyDescent="0.25">
      <c r="B21" s="48" t="s">
        <v>46</v>
      </c>
      <c r="C21" s="202" t="s">
        <v>31</v>
      </c>
      <c r="D21" s="202"/>
      <c r="E21" s="257" t="s">
        <v>75</v>
      </c>
      <c r="G21" s="226"/>
      <c r="H21" s="227"/>
    </row>
    <row r="22" spans="1:8" ht="4.9000000000000004" customHeight="1" x14ac:dyDescent="0.25">
      <c r="B22" s="50"/>
      <c r="C22" s="203"/>
      <c r="D22" s="204"/>
      <c r="E22" s="242"/>
      <c r="G22" s="226"/>
      <c r="H22" s="227"/>
    </row>
    <row r="23" spans="1:8" customFormat="1" ht="16.899999999999999" customHeight="1" thickBot="1" x14ac:dyDescent="0.3">
      <c r="A23" s="4"/>
      <c r="B23" s="48" t="s">
        <v>46</v>
      </c>
      <c r="C23" s="202" t="s">
        <v>91</v>
      </c>
      <c r="D23" s="202"/>
      <c r="E23" s="147" t="s">
        <v>94</v>
      </c>
      <c r="F23" s="229"/>
      <c r="G23" s="224" t="s">
        <v>82</v>
      </c>
      <c r="H23" s="225">
        <f>INDEX(Premium!$B$12:$D$15,MATCH(E25,Premium!$A$12:$A$15,0),MATCH(E23,Premium!$B$11:$D$11,0))</f>
        <v>49.67</v>
      </c>
    </row>
    <row r="24" spans="1:8" s="235" customFormat="1" ht="6" customHeight="1" thickTop="1" thickBot="1" x14ac:dyDescent="0.3">
      <c r="A24" s="230"/>
      <c r="B24" s="255"/>
      <c r="C24" s="256"/>
      <c r="D24" s="231"/>
      <c r="E24" s="254"/>
      <c r="F24" s="232"/>
      <c r="G24" s="233"/>
      <c r="H24" s="234"/>
    </row>
    <row r="25" spans="1:8" customFormat="1" ht="16.899999999999999" customHeight="1" thickTop="1" thickBot="1" x14ac:dyDescent="0.3">
      <c r="A25" s="4"/>
      <c r="B25" s="48" t="s">
        <v>48</v>
      </c>
      <c r="C25" s="202" t="s">
        <v>89</v>
      </c>
      <c r="D25" s="202"/>
      <c r="E25" s="147" t="s">
        <v>29</v>
      </c>
      <c r="F25" s="181"/>
      <c r="G25" s="252"/>
      <c r="H25" s="253"/>
    </row>
    <row r="26" spans="1:8" customFormat="1" ht="4.9000000000000004" customHeight="1" thickTop="1" thickBot="1" x14ac:dyDescent="0.3">
      <c r="A26" s="4"/>
      <c r="B26" s="50"/>
      <c r="C26" s="203"/>
      <c r="D26" s="204"/>
      <c r="E26" s="206"/>
      <c r="F26" s="181"/>
      <c r="G26" s="228"/>
      <c r="H26" s="184"/>
    </row>
    <row r="27" spans="1:8" customFormat="1" ht="16.899999999999999" customHeight="1" thickTop="1" thickBot="1" x14ac:dyDescent="0.3">
      <c r="A27" s="4"/>
      <c r="B27" s="48" t="s">
        <v>90</v>
      </c>
      <c r="C27" s="202" t="s">
        <v>38</v>
      </c>
      <c r="D27" s="202"/>
      <c r="E27" s="125">
        <v>50000</v>
      </c>
      <c r="F27" s="181"/>
      <c r="G27" s="228" t="s">
        <v>41</v>
      </c>
      <c r="H27" s="184">
        <f>H23</f>
        <v>49.67</v>
      </c>
    </row>
    <row r="28" spans="1:8" customFormat="1" ht="4.9000000000000004" customHeight="1" thickTop="1" thickBot="1" x14ac:dyDescent="0.3">
      <c r="A28" s="4"/>
      <c r="B28" s="4"/>
      <c r="C28" s="203"/>
      <c r="D28" s="203"/>
      <c r="E28" s="29"/>
      <c r="F28" s="195"/>
      <c r="G28" s="189" t="s">
        <v>42</v>
      </c>
      <c r="H28" s="184">
        <f>H27*12</f>
        <v>596.04</v>
      </c>
    </row>
    <row r="29" spans="1:8" customFormat="1" ht="16.899999999999999" customHeight="1" thickTop="1" thickBot="1" x14ac:dyDescent="0.3">
      <c r="A29" s="4"/>
      <c r="B29" s="17" t="s">
        <v>50</v>
      </c>
      <c r="C29" s="202" t="s">
        <v>85</v>
      </c>
      <c r="D29" s="202"/>
      <c r="E29" s="201">
        <f>SUM(E31/12)</f>
        <v>9.9341666666666661</v>
      </c>
      <c r="F29" s="177">
        <f>IF(ISNA(H23+H25),"Please select a plan",H23+H25)</f>
        <v>49.67</v>
      </c>
      <c r="G29" s="189"/>
      <c r="H29" s="184"/>
    </row>
    <row r="30" spans="1:8" customFormat="1" ht="7.9" customHeight="1" thickTop="1" thickBot="1" x14ac:dyDescent="0.3">
      <c r="A30" s="4"/>
      <c r="B30" s="14"/>
      <c r="C30" s="203"/>
      <c r="D30" s="204"/>
      <c r="E30" s="207"/>
      <c r="F30" s="196"/>
      <c r="G30" s="189"/>
      <c r="H30" s="184"/>
    </row>
    <row r="31" spans="1:8" customFormat="1" ht="16.899999999999999" customHeight="1" thickTop="1" thickBot="1" x14ac:dyDescent="0.3">
      <c r="A31" s="4"/>
      <c r="B31" s="17" t="s">
        <v>51</v>
      </c>
      <c r="C31" s="202" t="s">
        <v>86</v>
      </c>
      <c r="D31" s="202"/>
      <c r="E31" s="201">
        <f>SUM(H31)</f>
        <v>119.21</v>
      </c>
      <c r="F31" s="197">
        <f>SUM(F29*12)</f>
        <v>596.04</v>
      </c>
      <c r="G31" s="189" t="s">
        <v>43</v>
      </c>
      <c r="H31" s="184">
        <f>ROUND(H28*E33,2)</f>
        <v>119.21</v>
      </c>
    </row>
    <row r="32" spans="1:8" customFormat="1" ht="22.15" hidden="1" customHeight="1" thickTop="1" thickBot="1" x14ac:dyDescent="0.3">
      <c r="A32" s="4"/>
      <c r="B32" s="238"/>
      <c r="C32" s="204"/>
      <c r="D32" s="202"/>
      <c r="E32" s="237"/>
      <c r="F32" s="196"/>
      <c r="G32" s="189"/>
      <c r="H32" s="183"/>
    </row>
    <row r="33" spans="1:8" customFormat="1" ht="17.45" hidden="1" customHeight="1" thickTop="1" thickBot="1" x14ac:dyDescent="0.3">
      <c r="A33" s="4"/>
      <c r="B33" s="17" t="s">
        <v>52</v>
      </c>
      <c r="C33" s="202" t="s">
        <v>35</v>
      </c>
      <c r="D33" s="202"/>
      <c r="E33" s="258">
        <f>IF(E23=Premium!C20,0,INDEX(Lookups!$G$6:$J$31,MATCH(E27,Lookups!$A$6:$A$31,1),MATCH(E25,Lookups!$G$5:$J$5,0)))</f>
        <v>0.2</v>
      </c>
      <c r="F33" s="196"/>
      <c r="G33" s="189" t="s">
        <v>43</v>
      </c>
      <c r="H33" s="184">
        <f>ROUND(H30*E34,2)</f>
        <v>0</v>
      </c>
    </row>
    <row r="34" spans="1:8" customFormat="1" ht="6.6" customHeight="1" thickTop="1" thickBot="1" x14ac:dyDescent="0.3">
      <c r="A34" s="4"/>
      <c r="B34" s="14"/>
      <c r="C34" s="203"/>
      <c r="D34" s="203"/>
      <c r="E34" s="208"/>
      <c r="F34" s="196"/>
      <c r="G34" s="189"/>
      <c r="H34" s="184"/>
    </row>
    <row r="35" spans="1:8" customFormat="1" ht="16.899999999999999" customHeight="1" thickTop="1" thickBot="1" x14ac:dyDescent="0.3">
      <c r="A35" s="4"/>
      <c r="B35" s="17" t="s">
        <v>52</v>
      </c>
      <c r="C35" s="202" t="s">
        <v>69</v>
      </c>
      <c r="D35" s="202"/>
      <c r="E35" s="126">
        <f>IF(ISNA(H37),"Please select a plan",IF(H39&gt;H37,H37,H39))</f>
        <v>5.96</v>
      </c>
      <c r="F35" s="196"/>
      <c r="G35" s="189" t="s">
        <v>57</v>
      </c>
      <c r="H35" s="185">
        <f>E27*0.015</f>
        <v>750</v>
      </c>
    </row>
    <row r="36" spans="1:8" customFormat="1" ht="22.9" hidden="1" customHeight="1" thickTop="1" thickBot="1" x14ac:dyDescent="0.3">
      <c r="A36" s="4"/>
      <c r="B36" s="14"/>
      <c r="C36" s="203"/>
      <c r="D36" s="203"/>
      <c r="E36" s="208"/>
      <c r="F36" s="198"/>
      <c r="G36" s="189"/>
      <c r="H36" s="183"/>
    </row>
    <row r="37" spans="1:8" customFormat="1" ht="22.9" customHeight="1" thickTop="1" thickBot="1" x14ac:dyDescent="0.3">
      <c r="A37" s="4"/>
      <c r="B37" s="5" t="s">
        <v>53</v>
      </c>
      <c r="C37" s="302"/>
      <c r="D37" s="4"/>
      <c r="E37" s="4"/>
      <c r="F37" s="196"/>
      <c r="G37" s="189" t="s">
        <v>44</v>
      </c>
      <c r="H37" s="184">
        <f>ROUND(MIN(H31,H35)/H19,2)</f>
        <v>5.96</v>
      </c>
    </row>
    <row r="38" spans="1:8" customFormat="1" ht="22.9" customHeight="1" thickTop="1" thickBot="1" x14ac:dyDescent="0.3">
      <c r="A38" s="4"/>
      <c r="B38" s="313" t="s">
        <v>54</v>
      </c>
      <c r="C38" s="314"/>
      <c r="D38" s="314"/>
      <c r="E38" s="315"/>
      <c r="F38" s="196"/>
      <c r="G38" s="189" t="s">
        <v>60</v>
      </c>
      <c r="H38" s="184">
        <f>ROUND(H31/H19,2)</f>
        <v>5.96</v>
      </c>
    </row>
    <row r="39" spans="1:8" customFormat="1" ht="22.9" customHeight="1" thickTop="1" thickBot="1" x14ac:dyDescent="0.3">
      <c r="A39" s="4"/>
      <c r="B39" s="316"/>
      <c r="C39" s="317"/>
      <c r="D39" s="317"/>
      <c r="E39" s="318"/>
      <c r="F39" s="196"/>
      <c r="G39" s="189" t="s">
        <v>58</v>
      </c>
      <c r="H39" s="184">
        <f>ROUND(H35/H19,2)</f>
        <v>37.5</v>
      </c>
    </row>
    <row r="40" spans="1:8" customFormat="1" ht="15.75" thickTop="1" x14ac:dyDescent="0.25">
      <c r="A40" s="4"/>
      <c r="B40" s="4"/>
      <c r="C40" s="4"/>
      <c r="D40" s="4"/>
      <c r="E40" s="4"/>
      <c r="F40" s="199"/>
      <c r="G40" s="190"/>
      <c r="H40" s="186"/>
    </row>
    <row r="41" spans="1:8" customFormat="1" ht="15" x14ac:dyDescent="0.25">
      <c r="A41" s="4"/>
      <c r="B41" s="4"/>
      <c r="C41" s="4"/>
      <c r="D41" s="4"/>
      <c r="E41" s="236"/>
      <c r="F41" s="181"/>
      <c r="G41" s="187"/>
      <c r="H41" s="131"/>
    </row>
    <row r="42" spans="1:8" customFormat="1" ht="15" x14ac:dyDescent="0.25">
      <c r="A42" s="4"/>
      <c r="B42" s="4"/>
      <c r="C42" s="4"/>
      <c r="D42" s="4"/>
      <c r="E42" s="236"/>
      <c r="F42" s="181"/>
      <c r="G42" s="187"/>
      <c r="H42" s="131"/>
    </row>
    <row r="43" spans="1:8" customFormat="1" ht="3" customHeight="1" x14ac:dyDescent="0.25">
      <c r="A43" s="4"/>
      <c r="B43" s="4"/>
      <c r="C43" s="4"/>
      <c r="D43" s="4"/>
      <c r="E43" s="4"/>
      <c r="F43" s="181"/>
      <c r="G43" s="187"/>
      <c r="H43" s="131"/>
    </row>
    <row r="44" spans="1:8" customFormat="1" ht="15" customHeight="1" x14ac:dyDescent="0.25">
      <c r="A44" s="4"/>
      <c r="B44" s="4"/>
      <c r="C44" s="4"/>
      <c r="D44" s="4"/>
      <c r="E44" s="4"/>
      <c r="F44" s="181"/>
      <c r="G44" s="187"/>
      <c r="H44" s="131"/>
    </row>
    <row r="45" spans="1:8" customFormat="1" ht="15" customHeight="1" x14ac:dyDescent="0.25">
      <c r="A45" s="4"/>
      <c r="B45" s="4"/>
      <c r="C45" s="4"/>
      <c r="D45" s="4"/>
      <c r="E45" s="4"/>
      <c r="F45" s="181"/>
      <c r="G45" s="187"/>
      <c r="H45" s="131"/>
    </row>
    <row r="46" spans="1:8" customFormat="1" ht="3" customHeight="1" x14ac:dyDescent="0.25">
      <c r="A46" s="18"/>
      <c r="B46" s="4"/>
      <c r="C46" s="4"/>
      <c r="D46" s="4"/>
      <c r="E46" s="4"/>
      <c r="F46" s="181"/>
      <c r="G46" s="187"/>
      <c r="H46" s="131"/>
    </row>
    <row r="47" spans="1:8" customFormat="1" ht="15" hidden="1" x14ac:dyDescent="0.25">
      <c r="A47" s="4"/>
      <c r="B47" s="4"/>
      <c r="C47" s="4"/>
      <c r="D47" s="4"/>
      <c r="E47" s="4"/>
      <c r="F47" s="181"/>
      <c r="G47" s="187"/>
      <c r="H47" s="131"/>
    </row>
    <row r="48" spans="1:8" customFormat="1" ht="15" hidden="1" x14ac:dyDescent="0.25">
      <c r="A48" s="4"/>
      <c r="B48" s="4"/>
      <c r="C48" s="4"/>
      <c r="D48" s="4"/>
      <c r="E48" s="4"/>
      <c r="F48" s="181"/>
      <c r="G48" s="187"/>
      <c r="H48" s="131"/>
    </row>
    <row r="49" ht="15" hidden="1" x14ac:dyDescent="0.25"/>
    <row r="50" ht="15" hidden="1" x14ac:dyDescent="0.25"/>
    <row r="51" ht="15" x14ac:dyDescent="0.25"/>
    <row r="52" ht="15" x14ac:dyDescent="0.25"/>
    <row r="53" ht="15" x14ac:dyDescent="0.25"/>
    <row r="54" ht="15" x14ac:dyDescent="0.25"/>
    <row r="55" ht="15" customHeight="1" x14ac:dyDescent="0.25"/>
    <row r="56" ht="15" customHeight="1" x14ac:dyDescent="0.25"/>
    <row r="57" ht="15" customHeight="1" x14ac:dyDescent="0.25"/>
  </sheetData>
  <sheetProtection selectLockedCells="1"/>
  <mergeCells count="3">
    <mergeCell ref="B1:E3"/>
    <mergeCell ref="B13:E16"/>
    <mergeCell ref="B38:E39"/>
  </mergeCells>
  <dataValidations count="1">
    <dataValidation type="list" allowBlank="1" showInputMessage="1" showErrorMessage="1" sqref="E19" xr:uid="{00000000-0002-0000-0400-000000000000}">
      <formula1>"10 Month,12 Month"</formula1>
    </dataValidation>
  </dataValidations>
  <pageMargins left="0.25" right="0.25"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Lookups!$G$5:$J$5</xm:f>
          </x14:formula1>
          <xm:sqref>E25</xm:sqref>
        </x14:dataValidation>
        <x14:dataValidation type="list" allowBlank="1" showInputMessage="1" showErrorMessage="1" xr:uid="{00000000-0002-0000-0400-000002000000}">
          <x14:formula1>
            <xm:f>Lookups!$C$5:$F$5</xm:f>
          </x14:formula1>
          <xm:sqref>E26</xm:sqref>
        </x14:dataValidation>
        <x14:dataValidation type="list" allowBlank="1" showDropDown="1" showInputMessage="1" showErrorMessage="1" xr:uid="{00000000-0002-0000-0400-000003000000}">
          <x14:formula1>
            <xm:f>Premium!$B$19:$E$19</xm:f>
          </x14:formula1>
          <xm:sqref>E21</xm:sqref>
        </x14:dataValidation>
        <x14:dataValidation type="list" allowBlank="1" showInputMessage="1" showErrorMessage="1" xr:uid="{00000000-0002-0000-0400-000004000000}">
          <x14:formula1>
            <xm:f>Premium!$B$11</xm:f>
          </x14:formula1>
          <xm:sqref>E24</xm:sqref>
        </x14:dataValidation>
        <x14:dataValidation type="list" allowBlank="1" showInputMessage="1" showErrorMessage="1" xr:uid="{00000000-0002-0000-0400-000005000000}">
          <x14:formula1>
            <xm:f>Premium!$B$11:$B$11</xm:f>
          </x14:formula1>
          <xm:sqref>E22</xm:sqref>
        </x14:dataValidation>
        <x14:dataValidation type="list" allowBlank="1" showInputMessage="1" showErrorMessage="1" xr:uid="{00000000-0002-0000-0400-000006000000}">
          <x14:formula1>
            <xm:f>Premium!$B$11:$D$11</xm:f>
          </x14:formula1>
          <xm:sqref>E23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5"/>
  <sheetViews>
    <sheetView topLeftCell="A16" zoomScale="70" zoomScaleNormal="70" workbookViewId="0">
      <selection activeCell="M33" sqref="M33:P61"/>
    </sheetView>
  </sheetViews>
  <sheetFormatPr defaultRowHeight="12.75" x14ac:dyDescent="0.25"/>
  <cols>
    <col min="1" max="1" width="21.140625" style="1" customWidth="1"/>
    <col min="2" max="2" width="22.7109375" style="1" customWidth="1"/>
    <col min="3" max="3" width="13.28515625" style="1" customWidth="1"/>
    <col min="4" max="4" width="15.42578125" style="1" customWidth="1"/>
    <col min="5" max="5" width="14.7109375" style="1" customWidth="1"/>
    <col min="6" max="15" width="13.28515625" style="1" customWidth="1"/>
    <col min="16" max="16" width="16.28515625" style="1" customWidth="1"/>
    <col min="17" max="17" width="14.42578125" style="1" customWidth="1"/>
    <col min="18" max="18" width="14" style="1" customWidth="1"/>
    <col min="19" max="20" width="12.5703125" style="1" customWidth="1"/>
    <col min="21" max="21" width="12.28515625" style="1" customWidth="1"/>
    <col min="22" max="22" width="15.28515625" style="1" customWidth="1"/>
    <col min="23" max="23" width="11" style="1" customWidth="1"/>
    <col min="24" max="25" width="11" style="1" bestFit="1" customWidth="1"/>
    <col min="26" max="256" width="9.28515625" style="1"/>
    <col min="257" max="257" width="11.5703125" style="1" bestFit="1" customWidth="1"/>
    <col min="258" max="258" width="22.7109375" style="1" customWidth="1"/>
    <col min="259" max="270" width="13.28515625" style="1" customWidth="1"/>
    <col min="271" max="512" width="9.28515625" style="1"/>
    <col min="513" max="513" width="11.5703125" style="1" bestFit="1" customWidth="1"/>
    <col min="514" max="514" width="22.7109375" style="1" customWidth="1"/>
    <col min="515" max="526" width="13.28515625" style="1" customWidth="1"/>
    <col min="527" max="768" width="9.28515625" style="1"/>
    <col min="769" max="769" width="11.5703125" style="1" bestFit="1" customWidth="1"/>
    <col min="770" max="770" width="22.7109375" style="1" customWidth="1"/>
    <col min="771" max="782" width="13.28515625" style="1" customWidth="1"/>
    <col min="783" max="1024" width="9.28515625" style="1"/>
    <col min="1025" max="1025" width="11.5703125" style="1" bestFit="1" customWidth="1"/>
    <col min="1026" max="1026" width="22.7109375" style="1" customWidth="1"/>
    <col min="1027" max="1038" width="13.28515625" style="1" customWidth="1"/>
    <col min="1039" max="1280" width="9.28515625" style="1"/>
    <col min="1281" max="1281" width="11.5703125" style="1" bestFit="1" customWidth="1"/>
    <col min="1282" max="1282" width="22.7109375" style="1" customWidth="1"/>
    <col min="1283" max="1294" width="13.28515625" style="1" customWidth="1"/>
    <col min="1295" max="1536" width="9.28515625" style="1"/>
    <col min="1537" max="1537" width="11.5703125" style="1" bestFit="1" customWidth="1"/>
    <col min="1538" max="1538" width="22.7109375" style="1" customWidth="1"/>
    <col min="1539" max="1550" width="13.28515625" style="1" customWidth="1"/>
    <col min="1551" max="1792" width="9.28515625" style="1"/>
    <col min="1793" max="1793" width="11.5703125" style="1" bestFit="1" customWidth="1"/>
    <col min="1794" max="1794" width="22.7109375" style="1" customWidth="1"/>
    <col min="1795" max="1806" width="13.28515625" style="1" customWidth="1"/>
    <col min="1807" max="2048" width="9.28515625" style="1"/>
    <col min="2049" max="2049" width="11.5703125" style="1" bestFit="1" customWidth="1"/>
    <col min="2050" max="2050" width="22.7109375" style="1" customWidth="1"/>
    <col min="2051" max="2062" width="13.28515625" style="1" customWidth="1"/>
    <col min="2063" max="2304" width="9.28515625" style="1"/>
    <col min="2305" max="2305" width="11.5703125" style="1" bestFit="1" customWidth="1"/>
    <col min="2306" max="2306" width="22.7109375" style="1" customWidth="1"/>
    <col min="2307" max="2318" width="13.28515625" style="1" customWidth="1"/>
    <col min="2319" max="2560" width="9.28515625" style="1"/>
    <col min="2561" max="2561" width="11.5703125" style="1" bestFit="1" customWidth="1"/>
    <col min="2562" max="2562" width="22.7109375" style="1" customWidth="1"/>
    <col min="2563" max="2574" width="13.28515625" style="1" customWidth="1"/>
    <col min="2575" max="2816" width="9.28515625" style="1"/>
    <col min="2817" max="2817" width="11.5703125" style="1" bestFit="1" customWidth="1"/>
    <col min="2818" max="2818" width="22.7109375" style="1" customWidth="1"/>
    <col min="2819" max="2830" width="13.28515625" style="1" customWidth="1"/>
    <col min="2831" max="3072" width="9.28515625" style="1"/>
    <col min="3073" max="3073" width="11.5703125" style="1" bestFit="1" customWidth="1"/>
    <col min="3074" max="3074" width="22.7109375" style="1" customWidth="1"/>
    <col min="3075" max="3086" width="13.28515625" style="1" customWidth="1"/>
    <col min="3087" max="3328" width="9.28515625" style="1"/>
    <col min="3329" max="3329" width="11.5703125" style="1" bestFit="1" customWidth="1"/>
    <col min="3330" max="3330" width="22.7109375" style="1" customWidth="1"/>
    <col min="3331" max="3342" width="13.28515625" style="1" customWidth="1"/>
    <col min="3343" max="3584" width="9.28515625" style="1"/>
    <col min="3585" max="3585" width="11.5703125" style="1" bestFit="1" customWidth="1"/>
    <col min="3586" max="3586" width="22.7109375" style="1" customWidth="1"/>
    <col min="3587" max="3598" width="13.28515625" style="1" customWidth="1"/>
    <col min="3599" max="3840" width="9.28515625" style="1"/>
    <col min="3841" max="3841" width="11.5703125" style="1" bestFit="1" customWidth="1"/>
    <col min="3842" max="3842" width="22.7109375" style="1" customWidth="1"/>
    <col min="3843" max="3854" width="13.28515625" style="1" customWidth="1"/>
    <col min="3855" max="4096" width="9.28515625" style="1"/>
    <col min="4097" max="4097" width="11.5703125" style="1" bestFit="1" customWidth="1"/>
    <col min="4098" max="4098" width="22.7109375" style="1" customWidth="1"/>
    <col min="4099" max="4110" width="13.28515625" style="1" customWidth="1"/>
    <col min="4111" max="4352" width="9.28515625" style="1"/>
    <col min="4353" max="4353" width="11.5703125" style="1" bestFit="1" customWidth="1"/>
    <col min="4354" max="4354" width="22.7109375" style="1" customWidth="1"/>
    <col min="4355" max="4366" width="13.28515625" style="1" customWidth="1"/>
    <col min="4367" max="4608" width="9.28515625" style="1"/>
    <col min="4609" max="4609" width="11.5703125" style="1" bestFit="1" customWidth="1"/>
    <col min="4610" max="4610" width="22.7109375" style="1" customWidth="1"/>
    <col min="4611" max="4622" width="13.28515625" style="1" customWidth="1"/>
    <col min="4623" max="4864" width="9.28515625" style="1"/>
    <col min="4865" max="4865" width="11.5703125" style="1" bestFit="1" customWidth="1"/>
    <col min="4866" max="4866" width="22.7109375" style="1" customWidth="1"/>
    <col min="4867" max="4878" width="13.28515625" style="1" customWidth="1"/>
    <col min="4879" max="5120" width="9.28515625" style="1"/>
    <col min="5121" max="5121" width="11.5703125" style="1" bestFit="1" customWidth="1"/>
    <col min="5122" max="5122" width="22.7109375" style="1" customWidth="1"/>
    <col min="5123" max="5134" width="13.28515625" style="1" customWidth="1"/>
    <col min="5135" max="5376" width="9.28515625" style="1"/>
    <col min="5377" max="5377" width="11.5703125" style="1" bestFit="1" customWidth="1"/>
    <col min="5378" max="5378" width="22.7109375" style="1" customWidth="1"/>
    <col min="5379" max="5390" width="13.28515625" style="1" customWidth="1"/>
    <col min="5391" max="5632" width="9.28515625" style="1"/>
    <col min="5633" max="5633" width="11.5703125" style="1" bestFit="1" customWidth="1"/>
    <col min="5634" max="5634" width="22.7109375" style="1" customWidth="1"/>
    <col min="5635" max="5646" width="13.28515625" style="1" customWidth="1"/>
    <col min="5647" max="5888" width="9.28515625" style="1"/>
    <col min="5889" max="5889" width="11.5703125" style="1" bestFit="1" customWidth="1"/>
    <col min="5890" max="5890" width="22.7109375" style="1" customWidth="1"/>
    <col min="5891" max="5902" width="13.28515625" style="1" customWidth="1"/>
    <col min="5903" max="6144" width="9.28515625" style="1"/>
    <col min="6145" max="6145" width="11.5703125" style="1" bestFit="1" customWidth="1"/>
    <col min="6146" max="6146" width="22.7109375" style="1" customWidth="1"/>
    <col min="6147" max="6158" width="13.28515625" style="1" customWidth="1"/>
    <col min="6159" max="6400" width="9.28515625" style="1"/>
    <col min="6401" max="6401" width="11.5703125" style="1" bestFit="1" customWidth="1"/>
    <col min="6402" max="6402" width="22.7109375" style="1" customWidth="1"/>
    <col min="6403" max="6414" width="13.28515625" style="1" customWidth="1"/>
    <col min="6415" max="6656" width="9.28515625" style="1"/>
    <col min="6657" max="6657" width="11.5703125" style="1" bestFit="1" customWidth="1"/>
    <col min="6658" max="6658" width="22.7109375" style="1" customWidth="1"/>
    <col min="6659" max="6670" width="13.28515625" style="1" customWidth="1"/>
    <col min="6671" max="6912" width="9.28515625" style="1"/>
    <col min="6913" max="6913" width="11.5703125" style="1" bestFit="1" customWidth="1"/>
    <col min="6914" max="6914" width="22.7109375" style="1" customWidth="1"/>
    <col min="6915" max="6926" width="13.28515625" style="1" customWidth="1"/>
    <col min="6927" max="7168" width="9.28515625" style="1"/>
    <col min="7169" max="7169" width="11.5703125" style="1" bestFit="1" customWidth="1"/>
    <col min="7170" max="7170" width="22.7109375" style="1" customWidth="1"/>
    <col min="7171" max="7182" width="13.28515625" style="1" customWidth="1"/>
    <col min="7183" max="7424" width="9.28515625" style="1"/>
    <col min="7425" max="7425" width="11.5703125" style="1" bestFit="1" customWidth="1"/>
    <col min="7426" max="7426" width="22.7109375" style="1" customWidth="1"/>
    <col min="7427" max="7438" width="13.28515625" style="1" customWidth="1"/>
    <col min="7439" max="7680" width="9.28515625" style="1"/>
    <col min="7681" max="7681" width="11.5703125" style="1" bestFit="1" customWidth="1"/>
    <col min="7682" max="7682" width="22.7109375" style="1" customWidth="1"/>
    <col min="7683" max="7694" width="13.28515625" style="1" customWidth="1"/>
    <col min="7695" max="7936" width="9.28515625" style="1"/>
    <col min="7937" max="7937" width="11.5703125" style="1" bestFit="1" customWidth="1"/>
    <col min="7938" max="7938" width="22.7109375" style="1" customWidth="1"/>
    <col min="7939" max="7950" width="13.28515625" style="1" customWidth="1"/>
    <col min="7951" max="8192" width="9.28515625" style="1"/>
    <col min="8193" max="8193" width="11.5703125" style="1" bestFit="1" customWidth="1"/>
    <col min="8194" max="8194" width="22.7109375" style="1" customWidth="1"/>
    <col min="8195" max="8206" width="13.28515625" style="1" customWidth="1"/>
    <col min="8207" max="8448" width="9.28515625" style="1"/>
    <col min="8449" max="8449" width="11.5703125" style="1" bestFit="1" customWidth="1"/>
    <col min="8450" max="8450" width="22.7109375" style="1" customWidth="1"/>
    <col min="8451" max="8462" width="13.28515625" style="1" customWidth="1"/>
    <col min="8463" max="8704" width="9.28515625" style="1"/>
    <col min="8705" max="8705" width="11.5703125" style="1" bestFit="1" customWidth="1"/>
    <col min="8706" max="8706" width="22.7109375" style="1" customWidth="1"/>
    <col min="8707" max="8718" width="13.28515625" style="1" customWidth="1"/>
    <col min="8719" max="8960" width="9.28515625" style="1"/>
    <col min="8961" max="8961" width="11.5703125" style="1" bestFit="1" customWidth="1"/>
    <col min="8962" max="8962" width="22.7109375" style="1" customWidth="1"/>
    <col min="8963" max="8974" width="13.28515625" style="1" customWidth="1"/>
    <col min="8975" max="9216" width="9.28515625" style="1"/>
    <col min="9217" max="9217" width="11.5703125" style="1" bestFit="1" customWidth="1"/>
    <col min="9218" max="9218" width="22.7109375" style="1" customWidth="1"/>
    <col min="9219" max="9230" width="13.28515625" style="1" customWidth="1"/>
    <col min="9231" max="9472" width="9.28515625" style="1"/>
    <col min="9473" max="9473" width="11.5703125" style="1" bestFit="1" customWidth="1"/>
    <col min="9474" max="9474" width="22.7109375" style="1" customWidth="1"/>
    <col min="9475" max="9486" width="13.28515625" style="1" customWidth="1"/>
    <col min="9487" max="9728" width="9.28515625" style="1"/>
    <col min="9729" max="9729" width="11.5703125" style="1" bestFit="1" customWidth="1"/>
    <col min="9730" max="9730" width="22.7109375" style="1" customWidth="1"/>
    <col min="9731" max="9742" width="13.28515625" style="1" customWidth="1"/>
    <col min="9743" max="9984" width="9.28515625" style="1"/>
    <col min="9985" max="9985" width="11.5703125" style="1" bestFit="1" customWidth="1"/>
    <col min="9986" max="9986" width="22.7109375" style="1" customWidth="1"/>
    <col min="9987" max="9998" width="13.28515625" style="1" customWidth="1"/>
    <col min="9999" max="10240" width="9.28515625" style="1"/>
    <col min="10241" max="10241" width="11.5703125" style="1" bestFit="1" customWidth="1"/>
    <col min="10242" max="10242" width="22.7109375" style="1" customWidth="1"/>
    <col min="10243" max="10254" width="13.28515625" style="1" customWidth="1"/>
    <col min="10255" max="10496" width="9.28515625" style="1"/>
    <col min="10497" max="10497" width="11.5703125" style="1" bestFit="1" customWidth="1"/>
    <col min="10498" max="10498" width="22.7109375" style="1" customWidth="1"/>
    <col min="10499" max="10510" width="13.28515625" style="1" customWidth="1"/>
    <col min="10511" max="10752" width="9.28515625" style="1"/>
    <col min="10753" max="10753" width="11.5703125" style="1" bestFit="1" customWidth="1"/>
    <col min="10754" max="10754" width="22.7109375" style="1" customWidth="1"/>
    <col min="10755" max="10766" width="13.28515625" style="1" customWidth="1"/>
    <col min="10767" max="11008" width="9.28515625" style="1"/>
    <col min="11009" max="11009" width="11.5703125" style="1" bestFit="1" customWidth="1"/>
    <col min="11010" max="11010" width="22.7109375" style="1" customWidth="1"/>
    <col min="11011" max="11022" width="13.28515625" style="1" customWidth="1"/>
    <col min="11023" max="11264" width="9.28515625" style="1"/>
    <col min="11265" max="11265" width="11.5703125" style="1" bestFit="1" customWidth="1"/>
    <col min="11266" max="11266" width="22.7109375" style="1" customWidth="1"/>
    <col min="11267" max="11278" width="13.28515625" style="1" customWidth="1"/>
    <col min="11279" max="11520" width="9.28515625" style="1"/>
    <col min="11521" max="11521" width="11.5703125" style="1" bestFit="1" customWidth="1"/>
    <col min="11522" max="11522" width="22.7109375" style="1" customWidth="1"/>
    <col min="11523" max="11534" width="13.28515625" style="1" customWidth="1"/>
    <col min="11535" max="11776" width="9.28515625" style="1"/>
    <col min="11777" max="11777" width="11.5703125" style="1" bestFit="1" customWidth="1"/>
    <col min="11778" max="11778" width="22.7109375" style="1" customWidth="1"/>
    <col min="11779" max="11790" width="13.28515625" style="1" customWidth="1"/>
    <col min="11791" max="12032" width="9.28515625" style="1"/>
    <col min="12033" max="12033" width="11.5703125" style="1" bestFit="1" customWidth="1"/>
    <col min="12034" max="12034" width="22.7109375" style="1" customWidth="1"/>
    <col min="12035" max="12046" width="13.28515625" style="1" customWidth="1"/>
    <col min="12047" max="12288" width="9.28515625" style="1"/>
    <col min="12289" max="12289" width="11.5703125" style="1" bestFit="1" customWidth="1"/>
    <col min="12290" max="12290" width="22.7109375" style="1" customWidth="1"/>
    <col min="12291" max="12302" width="13.28515625" style="1" customWidth="1"/>
    <col min="12303" max="12544" width="9.28515625" style="1"/>
    <col min="12545" max="12545" width="11.5703125" style="1" bestFit="1" customWidth="1"/>
    <col min="12546" max="12546" width="22.7109375" style="1" customWidth="1"/>
    <col min="12547" max="12558" width="13.28515625" style="1" customWidth="1"/>
    <col min="12559" max="12800" width="9.28515625" style="1"/>
    <col min="12801" max="12801" width="11.5703125" style="1" bestFit="1" customWidth="1"/>
    <col min="12802" max="12802" width="22.7109375" style="1" customWidth="1"/>
    <col min="12803" max="12814" width="13.28515625" style="1" customWidth="1"/>
    <col min="12815" max="13056" width="9.28515625" style="1"/>
    <col min="13057" max="13057" width="11.5703125" style="1" bestFit="1" customWidth="1"/>
    <col min="13058" max="13058" width="22.7109375" style="1" customWidth="1"/>
    <col min="13059" max="13070" width="13.28515625" style="1" customWidth="1"/>
    <col min="13071" max="13312" width="9.28515625" style="1"/>
    <col min="13313" max="13313" width="11.5703125" style="1" bestFit="1" customWidth="1"/>
    <col min="13314" max="13314" width="22.7109375" style="1" customWidth="1"/>
    <col min="13315" max="13326" width="13.28515625" style="1" customWidth="1"/>
    <col min="13327" max="13568" width="9.28515625" style="1"/>
    <col min="13569" max="13569" width="11.5703125" style="1" bestFit="1" customWidth="1"/>
    <col min="13570" max="13570" width="22.7109375" style="1" customWidth="1"/>
    <col min="13571" max="13582" width="13.28515625" style="1" customWidth="1"/>
    <col min="13583" max="13824" width="9.28515625" style="1"/>
    <col min="13825" max="13825" width="11.5703125" style="1" bestFit="1" customWidth="1"/>
    <col min="13826" max="13826" width="22.7109375" style="1" customWidth="1"/>
    <col min="13827" max="13838" width="13.28515625" style="1" customWidth="1"/>
    <col min="13839" max="14080" width="9.28515625" style="1"/>
    <col min="14081" max="14081" width="11.5703125" style="1" bestFit="1" customWidth="1"/>
    <col min="14082" max="14082" width="22.7109375" style="1" customWidth="1"/>
    <col min="14083" max="14094" width="13.28515625" style="1" customWidth="1"/>
    <col min="14095" max="14336" width="9.28515625" style="1"/>
    <col min="14337" max="14337" width="11.5703125" style="1" bestFit="1" customWidth="1"/>
    <col min="14338" max="14338" width="22.7109375" style="1" customWidth="1"/>
    <col min="14339" max="14350" width="13.28515625" style="1" customWidth="1"/>
    <col min="14351" max="14592" width="9.28515625" style="1"/>
    <col min="14593" max="14593" width="11.5703125" style="1" bestFit="1" customWidth="1"/>
    <col min="14594" max="14594" width="22.7109375" style="1" customWidth="1"/>
    <col min="14595" max="14606" width="13.28515625" style="1" customWidth="1"/>
    <col min="14607" max="14848" width="9.28515625" style="1"/>
    <col min="14849" max="14849" width="11.5703125" style="1" bestFit="1" customWidth="1"/>
    <col min="14850" max="14850" width="22.7109375" style="1" customWidth="1"/>
    <col min="14851" max="14862" width="13.28515625" style="1" customWidth="1"/>
    <col min="14863" max="15104" width="9.28515625" style="1"/>
    <col min="15105" max="15105" width="11.5703125" style="1" bestFit="1" customWidth="1"/>
    <col min="15106" max="15106" width="22.7109375" style="1" customWidth="1"/>
    <col min="15107" max="15118" width="13.28515625" style="1" customWidth="1"/>
    <col min="15119" max="15360" width="9.28515625" style="1"/>
    <col min="15361" max="15361" width="11.5703125" style="1" bestFit="1" customWidth="1"/>
    <col min="15362" max="15362" width="22.7109375" style="1" customWidth="1"/>
    <col min="15363" max="15374" width="13.28515625" style="1" customWidth="1"/>
    <col min="15375" max="15616" width="9.28515625" style="1"/>
    <col min="15617" max="15617" width="11.5703125" style="1" bestFit="1" customWidth="1"/>
    <col min="15618" max="15618" width="22.7109375" style="1" customWidth="1"/>
    <col min="15619" max="15630" width="13.28515625" style="1" customWidth="1"/>
    <col min="15631" max="15872" width="9.28515625" style="1"/>
    <col min="15873" max="15873" width="11.5703125" style="1" bestFit="1" customWidth="1"/>
    <col min="15874" max="15874" width="22.7109375" style="1" customWidth="1"/>
    <col min="15875" max="15886" width="13.28515625" style="1" customWidth="1"/>
    <col min="15887" max="16128" width="9.28515625" style="1"/>
    <col min="16129" max="16129" width="11.5703125" style="1" bestFit="1" customWidth="1"/>
    <col min="16130" max="16130" width="22.7109375" style="1" customWidth="1"/>
    <col min="16131" max="16142" width="13.28515625" style="1" customWidth="1"/>
    <col min="16143" max="16378" width="9.28515625" style="1"/>
    <col min="16379" max="16384" width="9.28515625" style="1" customWidth="1"/>
  </cols>
  <sheetData>
    <row r="1" spans="1:22" ht="18.75" x14ac:dyDescent="0.25">
      <c r="B1" s="24"/>
      <c r="C1" s="25"/>
      <c r="D1" s="25"/>
      <c r="E1" s="25"/>
      <c r="F1" s="25"/>
      <c r="G1" s="24"/>
      <c r="H1" s="24"/>
      <c r="I1" s="24"/>
      <c r="J1" s="25"/>
      <c r="K1" s="25"/>
      <c r="L1" s="25"/>
      <c r="M1" s="25"/>
      <c r="N1" s="25"/>
      <c r="O1" s="25"/>
      <c r="P1" s="25"/>
    </row>
    <row r="2" spans="1:22" ht="13.5" thickBot="1" x14ac:dyDescent="0.3">
      <c r="B2" s="26"/>
      <c r="C2" s="26"/>
      <c r="D2" s="26"/>
      <c r="E2" s="26"/>
      <c r="F2" s="26"/>
    </row>
    <row r="3" spans="1:22" ht="15.75" customHeight="1" x14ac:dyDescent="0.25">
      <c r="B3" s="26"/>
      <c r="C3" s="334" t="s">
        <v>65</v>
      </c>
      <c r="D3" s="335"/>
      <c r="E3" s="335"/>
      <c r="F3" s="336"/>
      <c r="G3" s="346" t="s">
        <v>75</v>
      </c>
      <c r="H3" s="347"/>
      <c r="I3" s="347"/>
      <c r="J3" s="348"/>
      <c r="K3" s="352" t="s">
        <v>76</v>
      </c>
      <c r="L3" s="353"/>
      <c r="M3" s="353"/>
      <c r="N3" s="353"/>
      <c r="O3" s="330" t="s">
        <v>65</v>
      </c>
      <c r="P3" s="331"/>
      <c r="Q3" s="331"/>
      <c r="R3" s="331"/>
      <c r="S3" s="326" t="s">
        <v>94</v>
      </c>
      <c r="T3" s="327"/>
      <c r="U3" s="327"/>
      <c r="V3" s="327"/>
    </row>
    <row r="4" spans="1:22" s="3" customFormat="1" ht="19.5" customHeight="1" thickBot="1" x14ac:dyDescent="0.3">
      <c r="B4" s="27"/>
      <c r="C4" s="337"/>
      <c r="D4" s="338"/>
      <c r="E4" s="338"/>
      <c r="F4" s="339"/>
      <c r="G4" s="349"/>
      <c r="H4" s="350"/>
      <c r="I4" s="350"/>
      <c r="J4" s="351"/>
      <c r="K4" s="354"/>
      <c r="L4" s="355"/>
      <c r="M4" s="355"/>
      <c r="N4" s="355"/>
      <c r="O4" s="332"/>
      <c r="P4" s="333"/>
      <c r="Q4" s="333"/>
      <c r="R4" s="333"/>
      <c r="S4" s="328"/>
      <c r="T4" s="329"/>
      <c r="U4" s="329"/>
      <c r="V4" s="329"/>
    </row>
    <row r="5" spans="1:22" ht="45.75" customHeight="1" thickBot="1" x14ac:dyDescent="0.3">
      <c r="B5" s="23" t="s">
        <v>0</v>
      </c>
      <c r="C5" s="53" t="s">
        <v>29</v>
      </c>
      <c r="D5" s="54" t="s">
        <v>37</v>
      </c>
      <c r="E5" s="54" t="s">
        <v>2</v>
      </c>
      <c r="F5" s="55" t="s">
        <v>1</v>
      </c>
      <c r="G5" s="148" t="s">
        <v>29</v>
      </c>
      <c r="H5" s="149" t="s">
        <v>37</v>
      </c>
      <c r="I5" s="149" t="s">
        <v>2</v>
      </c>
      <c r="J5" s="148" t="s">
        <v>1</v>
      </c>
      <c r="K5" s="35" t="s">
        <v>29</v>
      </c>
      <c r="L5" s="36" t="s">
        <v>37</v>
      </c>
      <c r="M5" s="36" t="s">
        <v>2</v>
      </c>
      <c r="N5" s="37" t="s">
        <v>1</v>
      </c>
      <c r="O5" s="112" t="s">
        <v>29</v>
      </c>
      <c r="P5" s="113" t="s">
        <v>37</v>
      </c>
      <c r="Q5" s="113" t="s">
        <v>2</v>
      </c>
      <c r="R5" s="114" t="s">
        <v>1</v>
      </c>
      <c r="S5" s="243" t="s">
        <v>29</v>
      </c>
      <c r="T5" s="244" t="s">
        <v>37</v>
      </c>
      <c r="U5" s="244" t="s">
        <v>2</v>
      </c>
      <c r="V5" s="245" t="s">
        <v>1</v>
      </c>
    </row>
    <row r="6" spans="1:22" ht="16.5" thickTop="1" thickBot="1" x14ac:dyDescent="0.3">
      <c r="A6" s="19">
        <v>0</v>
      </c>
      <c r="B6" s="52" t="s">
        <v>3</v>
      </c>
      <c r="C6" s="57">
        <v>1.7000000000000001E-2</v>
      </c>
      <c r="D6" s="58">
        <v>2.8000000000000001E-2</v>
      </c>
      <c r="E6" s="58">
        <v>2.1999999999999999E-2</v>
      </c>
      <c r="F6" s="59">
        <v>3.3000000000000002E-2</v>
      </c>
      <c r="G6" s="150">
        <v>4.4999999999999998E-2</v>
      </c>
      <c r="H6" s="150">
        <v>3.5000000000000003E-2</v>
      </c>
      <c r="I6" s="150">
        <v>3.5000000000000003E-2</v>
      </c>
      <c r="J6" s="150">
        <v>0.03</v>
      </c>
      <c r="K6" s="38">
        <v>4.4999999999999998E-2</v>
      </c>
      <c r="L6" s="39">
        <v>3.5000000000000003E-2</v>
      </c>
      <c r="M6" s="39">
        <v>3.5000000000000003E-2</v>
      </c>
      <c r="N6" s="40">
        <v>0.03</v>
      </c>
      <c r="O6" s="115">
        <v>4.4999999999999998E-2</v>
      </c>
      <c r="P6" s="116">
        <v>3.5000000000000003E-2</v>
      </c>
      <c r="Q6" s="116">
        <v>3.5000000000000003E-2</v>
      </c>
      <c r="R6" s="117">
        <v>0.03</v>
      </c>
      <c r="S6" s="246">
        <v>4.4999999999999998E-2</v>
      </c>
      <c r="T6" s="247">
        <v>3.5000000000000003E-2</v>
      </c>
      <c r="U6" s="247">
        <v>3.5000000000000003E-2</v>
      </c>
      <c r="V6" s="248">
        <v>0.03</v>
      </c>
    </row>
    <row r="7" spans="1:22" ht="15.75" thickBot="1" x14ac:dyDescent="0.3">
      <c r="A7" s="19">
        <v>20000</v>
      </c>
      <c r="B7" s="52" t="s">
        <v>4</v>
      </c>
      <c r="C7" s="60">
        <v>1.7000000000000001E-2</v>
      </c>
      <c r="D7" s="61">
        <v>2.8000000000000001E-2</v>
      </c>
      <c r="E7" s="61">
        <v>2.1999999999999999E-2</v>
      </c>
      <c r="F7" s="62">
        <v>3.3000000000000002E-2</v>
      </c>
      <c r="G7" s="150">
        <v>5.5E-2</v>
      </c>
      <c r="H7" s="150">
        <v>3.5000000000000003E-2</v>
      </c>
      <c r="I7" s="150">
        <v>3.5000000000000003E-2</v>
      </c>
      <c r="J7" s="150">
        <v>0.03</v>
      </c>
      <c r="K7" s="38">
        <v>5.5E-2</v>
      </c>
      <c r="L7" s="39">
        <v>3.5000000000000003E-2</v>
      </c>
      <c r="M7" s="39">
        <v>3.5000000000000003E-2</v>
      </c>
      <c r="N7" s="40">
        <v>0.03</v>
      </c>
      <c r="O7" s="115">
        <v>5.5E-2</v>
      </c>
      <c r="P7" s="116">
        <v>3.5000000000000003E-2</v>
      </c>
      <c r="Q7" s="116">
        <v>3.5000000000000003E-2</v>
      </c>
      <c r="R7" s="117">
        <v>0.03</v>
      </c>
      <c r="S7" s="246">
        <v>5.5E-2</v>
      </c>
      <c r="T7" s="247">
        <v>3.5000000000000003E-2</v>
      </c>
      <c r="U7" s="247">
        <v>3.5000000000000003E-2</v>
      </c>
      <c r="V7" s="248">
        <v>0.03</v>
      </c>
    </row>
    <row r="8" spans="1:22" ht="15.75" thickBot="1" x14ac:dyDescent="0.3">
      <c r="A8" s="19">
        <v>25000</v>
      </c>
      <c r="B8" s="52" t="s">
        <v>5</v>
      </c>
      <c r="C8" s="60">
        <v>1.7000000000000001E-2</v>
      </c>
      <c r="D8" s="61">
        <v>2.8000000000000001E-2</v>
      </c>
      <c r="E8" s="61">
        <v>2.1999999999999999E-2</v>
      </c>
      <c r="F8" s="62">
        <v>3.3000000000000002E-2</v>
      </c>
      <c r="G8" s="150">
        <v>7.4999999999999997E-2</v>
      </c>
      <c r="H8" s="150">
        <v>4.4999999999999998E-2</v>
      </c>
      <c r="I8" s="150">
        <v>4.4999999999999998E-2</v>
      </c>
      <c r="J8" s="150">
        <v>0.04</v>
      </c>
      <c r="K8" s="38">
        <v>7.4999999999999997E-2</v>
      </c>
      <c r="L8" s="39">
        <v>4.4999999999999998E-2</v>
      </c>
      <c r="M8" s="39">
        <v>4.4999999999999998E-2</v>
      </c>
      <c r="N8" s="40">
        <v>0.04</v>
      </c>
      <c r="O8" s="115">
        <v>7.4999999999999997E-2</v>
      </c>
      <c r="P8" s="116">
        <v>4.4999999999999998E-2</v>
      </c>
      <c r="Q8" s="116">
        <v>4.4999999999999998E-2</v>
      </c>
      <c r="R8" s="117">
        <v>0.04</v>
      </c>
      <c r="S8" s="246">
        <v>7.4999999999999997E-2</v>
      </c>
      <c r="T8" s="247">
        <v>4.4999999999999998E-2</v>
      </c>
      <c r="U8" s="247">
        <v>4.4999999999999998E-2</v>
      </c>
      <c r="V8" s="248">
        <v>0.04</v>
      </c>
    </row>
    <row r="9" spans="1:22" ht="15.75" thickBot="1" x14ac:dyDescent="0.3">
      <c r="A9" s="19">
        <v>30000</v>
      </c>
      <c r="B9" s="52" t="s">
        <v>6</v>
      </c>
      <c r="C9" s="60">
        <v>1.7000000000000001E-2</v>
      </c>
      <c r="D9" s="61">
        <v>2.8000000000000001E-2</v>
      </c>
      <c r="E9" s="61">
        <v>2.1999999999999999E-2</v>
      </c>
      <c r="F9" s="62">
        <v>3.3000000000000002E-2</v>
      </c>
      <c r="G9" s="150">
        <v>0.1</v>
      </c>
      <c r="H9" s="150">
        <v>0.06</v>
      </c>
      <c r="I9" s="150">
        <v>0.06</v>
      </c>
      <c r="J9" s="150">
        <v>0.05</v>
      </c>
      <c r="K9" s="38">
        <v>0.1</v>
      </c>
      <c r="L9" s="39">
        <v>0.06</v>
      </c>
      <c r="M9" s="39">
        <v>0.06</v>
      </c>
      <c r="N9" s="40">
        <v>0.05</v>
      </c>
      <c r="O9" s="115">
        <v>0.1</v>
      </c>
      <c r="P9" s="116">
        <v>0.06</v>
      </c>
      <c r="Q9" s="116">
        <v>0.06</v>
      </c>
      <c r="R9" s="117">
        <v>0.05</v>
      </c>
      <c r="S9" s="246">
        <v>0.1</v>
      </c>
      <c r="T9" s="247">
        <v>0.06</v>
      </c>
      <c r="U9" s="247">
        <v>0.06</v>
      </c>
      <c r="V9" s="248">
        <v>0.05</v>
      </c>
    </row>
    <row r="10" spans="1:22" ht="15.75" thickBot="1" x14ac:dyDescent="0.3">
      <c r="A10" s="19">
        <v>35000</v>
      </c>
      <c r="B10" s="52" t="s">
        <v>7</v>
      </c>
      <c r="C10" s="63">
        <v>1.7000000000000001E-2</v>
      </c>
      <c r="D10" s="64">
        <v>2.8000000000000001E-2</v>
      </c>
      <c r="E10" s="64">
        <v>2.1999999999999999E-2</v>
      </c>
      <c r="F10" s="65">
        <v>3.3000000000000002E-2</v>
      </c>
      <c r="G10" s="150">
        <v>0.11</v>
      </c>
      <c r="H10" s="150">
        <v>7.0000000000000007E-2</v>
      </c>
      <c r="I10" s="150">
        <v>7.0000000000000007E-2</v>
      </c>
      <c r="J10" s="150">
        <v>0.06</v>
      </c>
      <c r="K10" s="38">
        <v>0.11</v>
      </c>
      <c r="L10" s="39">
        <v>7.0000000000000007E-2</v>
      </c>
      <c r="M10" s="39">
        <v>7.0000000000000007E-2</v>
      </c>
      <c r="N10" s="40">
        <v>0.06</v>
      </c>
      <c r="O10" s="115">
        <v>0.11</v>
      </c>
      <c r="P10" s="116">
        <v>7.0000000000000007E-2</v>
      </c>
      <c r="Q10" s="116">
        <v>7.0000000000000007E-2</v>
      </c>
      <c r="R10" s="117">
        <v>0.06</v>
      </c>
      <c r="S10" s="246">
        <v>0.11</v>
      </c>
      <c r="T10" s="247">
        <v>7.0000000000000007E-2</v>
      </c>
      <c r="U10" s="247">
        <v>7.0000000000000007E-2</v>
      </c>
      <c r="V10" s="248">
        <v>0.06</v>
      </c>
    </row>
    <row r="11" spans="1:22" ht="16.5" thickTop="1" thickBot="1" x14ac:dyDescent="0.3">
      <c r="A11" s="19">
        <v>40000</v>
      </c>
      <c r="B11" s="52" t="s">
        <v>8</v>
      </c>
      <c r="C11" s="66">
        <v>1.9E-2</v>
      </c>
      <c r="D11" s="67">
        <v>3.3000000000000002E-2</v>
      </c>
      <c r="E11" s="67">
        <v>2.5000000000000001E-2</v>
      </c>
      <c r="F11" s="68">
        <v>3.9E-2</v>
      </c>
      <c r="G11" s="150">
        <v>0.12</v>
      </c>
      <c r="H11" s="150">
        <v>0.08</v>
      </c>
      <c r="I11" s="150">
        <v>0.08</v>
      </c>
      <c r="J11" s="150">
        <v>7.0000000000000007E-2</v>
      </c>
      <c r="K11" s="38">
        <v>0.12</v>
      </c>
      <c r="L11" s="39">
        <v>0.08</v>
      </c>
      <c r="M11" s="39">
        <v>0.08</v>
      </c>
      <c r="N11" s="40">
        <v>7.0000000000000007E-2</v>
      </c>
      <c r="O11" s="115">
        <v>0.12</v>
      </c>
      <c r="P11" s="116">
        <v>0.08</v>
      </c>
      <c r="Q11" s="116">
        <v>0.08</v>
      </c>
      <c r="R11" s="117">
        <v>7.0000000000000007E-2</v>
      </c>
      <c r="S11" s="246">
        <v>0.12</v>
      </c>
      <c r="T11" s="247">
        <v>0.08</v>
      </c>
      <c r="U11" s="247">
        <v>0.08</v>
      </c>
      <c r="V11" s="248">
        <v>7.0000000000000007E-2</v>
      </c>
    </row>
    <row r="12" spans="1:22" ht="15.75" thickBot="1" x14ac:dyDescent="0.3">
      <c r="A12" s="19">
        <v>45000</v>
      </c>
      <c r="B12" s="52" t="s">
        <v>9</v>
      </c>
      <c r="C12" s="69">
        <v>1.9E-2</v>
      </c>
      <c r="D12" s="70">
        <v>3.3000000000000002E-2</v>
      </c>
      <c r="E12" s="70">
        <v>2.5000000000000001E-2</v>
      </c>
      <c r="F12" s="71">
        <v>3.9E-2</v>
      </c>
      <c r="G12" s="150">
        <v>0.14000000000000001</v>
      </c>
      <c r="H12" s="150">
        <v>0.1</v>
      </c>
      <c r="I12" s="150">
        <v>0.1</v>
      </c>
      <c r="J12" s="150">
        <v>0.09</v>
      </c>
      <c r="K12" s="38">
        <v>0.14000000000000001</v>
      </c>
      <c r="L12" s="39">
        <v>0.1</v>
      </c>
      <c r="M12" s="39">
        <v>0.1</v>
      </c>
      <c r="N12" s="40">
        <v>0.09</v>
      </c>
      <c r="O12" s="115">
        <v>0.14000000000000001</v>
      </c>
      <c r="P12" s="116">
        <v>0.1</v>
      </c>
      <c r="Q12" s="116">
        <v>0.1</v>
      </c>
      <c r="R12" s="117">
        <v>0.09</v>
      </c>
      <c r="S12" s="246">
        <v>0.14000000000000001</v>
      </c>
      <c r="T12" s="247">
        <v>0.1</v>
      </c>
      <c r="U12" s="247">
        <v>0.1</v>
      </c>
      <c r="V12" s="248">
        <v>0.09</v>
      </c>
    </row>
    <row r="13" spans="1:22" ht="16.5" thickTop="1" thickBot="1" x14ac:dyDescent="0.3">
      <c r="A13" s="19">
        <v>50000</v>
      </c>
      <c r="B13" s="52" t="s">
        <v>10</v>
      </c>
      <c r="C13" s="72">
        <v>2.1999999999999999E-2</v>
      </c>
      <c r="D13" s="73">
        <v>3.9E-2</v>
      </c>
      <c r="E13" s="73">
        <v>2.8000000000000001E-2</v>
      </c>
      <c r="F13" s="74">
        <v>4.3999999999999997E-2</v>
      </c>
      <c r="G13" s="150">
        <v>0.2</v>
      </c>
      <c r="H13" s="150">
        <v>0.15</v>
      </c>
      <c r="I13" s="150">
        <v>0.15</v>
      </c>
      <c r="J13" s="150">
        <v>0.12</v>
      </c>
      <c r="K13" s="38">
        <v>0.2</v>
      </c>
      <c r="L13" s="39">
        <v>0.15</v>
      </c>
      <c r="M13" s="39">
        <v>0.15</v>
      </c>
      <c r="N13" s="40">
        <v>0.12</v>
      </c>
      <c r="O13" s="115">
        <v>0.2</v>
      </c>
      <c r="P13" s="116">
        <v>0.15</v>
      </c>
      <c r="Q13" s="116">
        <v>0.15</v>
      </c>
      <c r="R13" s="117">
        <v>0.12</v>
      </c>
      <c r="S13" s="246">
        <v>0.2</v>
      </c>
      <c r="T13" s="247">
        <v>0.15</v>
      </c>
      <c r="U13" s="247">
        <v>0.15</v>
      </c>
      <c r="V13" s="248">
        <v>0.12</v>
      </c>
    </row>
    <row r="14" spans="1:22" ht="15.75" thickBot="1" x14ac:dyDescent="0.3">
      <c r="A14" s="19">
        <v>55000</v>
      </c>
      <c r="B14" s="52" t="s">
        <v>11</v>
      </c>
      <c r="C14" s="75">
        <v>2.1999999999999999E-2</v>
      </c>
      <c r="D14" s="76">
        <v>3.9E-2</v>
      </c>
      <c r="E14" s="76">
        <v>2.8000000000000001E-2</v>
      </c>
      <c r="F14" s="77">
        <v>4.3999999999999997E-2</v>
      </c>
      <c r="G14" s="150">
        <v>0.23</v>
      </c>
      <c r="H14" s="150">
        <v>0.17</v>
      </c>
      <c r="I14" s="150">
        <v>0.17</v>
      </c>
      <c r="J14" s="150">
        <v>0.14000000000000001</v>
      </c>
      <c r="K14" s="38">
        <v>0.23</v>
      </c>
      <c r="L14" s="39">
        <v>0.17</v>
      </c>
      <c r="M14" s="39">
        <v>0.17</v>
      </c>
      <c r="N14" s="40">
        <v>0.14000000000000001</v>
      </c>
      <c r="O14" s="115">
        <v>0.23</v>
      </c>
      <c r="P14" s="116">
        <v>0.17</v>
      </c>
      <c r="Q14" s="116">
        <v>0.17</v>
      </c>
      <c r="R14" s="117">
        <v>0.14000000000000001</v>
      </c>
      <c r="S14" s="246">
        <v>0.23</v>
      </c>
      <c r="T14" s="247">
        <v>0.17</v>
      </c>
      <c r="U14" s="247">
        <v>0.17</v>
      </c>
      <c r="V14" s="248">
        <v>0.14000000000000001</v>
      </c>
    </row>
    <row r="15" spans="1:22" ht="16.5" thickTop="1" thickBot="1" x14ac:dyDescent="0.3">
      <c r="A15" s="19">
        <v>60000</v>
      </c>
      <c r="B15" s="52" t="s">
        <v>12</v>
      </c>
      <c r="C15" s="78">
        <v>2.5000000000000001E-2</v>
      </c>
      <c r="D15" s="79">
        <v>4.3999999999999997E-2</v>
      </c>
      <c r="E15" s="79">
        <v>0.03</v>
      </c>
      <c r="F15" s="80">
        <v>0.05</v>
      </c>
      <c r="G15" s="150">
        <v>0.27</v>
      </c>
      <c r="H15" s="150">
        <v>0.21</v>
      </c>
      <c r="I15" s="150">
        <v>0.21</v>
      </c>
      <c r="J15" s="150">
        <v>0.17</v>
      </c>
      <c r="K15" s="38">
        <v>0.27</v>
      </c>
      <c r="L15" s="39">
        <v>0.21</v>
      </c>
      <c r="M15" s="39">
        <v>0.21</v>
      </c>
      <c r="N15" s="40">
        <v>0.17</v>
      </c>
      <c r="O15" s="115">
        <v>0.27</v>
      </c>
      <c r="P15" s="116">
        <v>0.21</v>
      </c>
      <c r="Q15" s="116">
        <v>0.21</v>
      </c>
      <c r="R15" s="117">
        <v>0.17</v>
      </c>
      <c r="S15" s="246">
        <v>0.27</v>
      </c>
      <c r="T15" s="247">
        <v>0.21</v>
      </c>
      <c r="U15" s="247">
        <v>0.21</v>
      </c>
      <c r="V15" s="248">
        <v>0.17</v>
      </c>
    </row>
    <row r="16" spans="1:22" ht="15.75" thickBot="1" x14ac:dyDescent="0.3">
      <c r="A16" s="19">
        <v>65000</v>
      </c>
      <c r="B16" s="52" t="s">
        <v>13</v>
      </c>
      <c r="C16" s="81">
        <v>2.5000000000000001E-2</v>
      </c>
      <c r="D16" s="82">
        <v>4.3999999999999997E-2</v>
      </c>
      <c r="E16" s="82">
        <v>0.03</v>
      </c>
      <c r="F16" s="83">
        <v>0.05</v>
      </c>
      <c r="G16" s="150">
        <v>0.28999999999999998</v>
      </c>
      <c r="H16" s="150">
        <v>0.23</v>
      </c>
      <c r="I16" s="150">
        <v>0.23</v>
      </c>
      <c r="J16" s="150">
        <v>0.19</v>
      </c>
      <c r="K16" s="38">
        <v>0.28999999999999998</v>
      </c>
      <c r="L16" s="39">
        <v>0.23</v>
      </c>
      <c r="M16" s="39">
        <v>0.23</v>
      </c>
      <c r="N16" s="40">
        <v>0.19</v>
      </c>
      <c r="O16" s="115">
        <v>0.28999999999999998</v>
      </c>
      <c r="P16" s="116">
        <v>0.23</v>
      </c>
      <c r="Q16" s="116">
        <v>0.23</v>
      </c>
      <c r="R16" s="117">
        <v>0.19</v>
      </c>
      <c r="S16" s="246">
        <v>0.28999999999999998</v>
      </c>
      <c r="T16" s="247">
        <v>0.23</v>
      </c>
      <c r="U16" s="247">
        <v>0.23</v>
      </c>
      <c r="V16" s="248">
        <v>0.19</v>
      </c>
    </row>
    <row r="17" spans="1:22" ht="16.5" thickTop="1" thickBot="1" x14ac:dyDescent="0.3">
      <c r="A17" s="19">
        <v>70000</v>
      </c>
      <c r="B17" s="52" t="s">
        <v>14</v>
      </c>
      <c r="C17" s="84">
        <v>2.8000000000000001E-2</v>
      </c>
      <c r="D17" s="85">
        <v>0.05</v>
      </c>
      <c r="E17" s="85">
        <v>3.3000000000000002E-2</v>
      </c>
      <c r="F17" s="86">
        <v>5.5E-2</v>
      </c>
      <c r="G17" s="150">
        <v>0.32</v>
      </c>
      <c r="H17" s="150">
        <v>0.26</v>
      </c>
      <c r="I17" s="150">
        <v>0.26</v>
      </c>
      <c r="J17" s="150">
        <v>0.22</v>
      </c>
      <c r="K17" s="38">
        <v>0.32</v>
      </c>
      <c r="L17" s="39">
        <v>0.26</v>
      </c>
      <c r="M17" s="39">
        <v>0.26</v>
      </c>
      <c r="N17" s="40">
        <v>0.22</v>
      </c>
      <c r="O17" s="115">
        <v>0.32</v>
      </c>
      <c r="P17" s="116">
        <v>0.26</v>
      </c>
      <c r="Q17" s="116">
        <v>0.26</v>
      </c>
      <c r="R17" s="117">
        <v>0.22</v>
      </c>
      <c r="S17" s="246">
        <v>0.32</v>
      </c>
      <c r="T17" s="247">
        <v>0.26</v>
      </c>
      <c r="U17" s="247">
        <v>0.26</v>
      </c>
      <c r="V17" s="248">
        <v>0.22</v>
      </c>
    </row>
    <row r="18" spans="1:22" ht="15.75" thickBot="1" x14ac:dyDescent="0.3">
      <c r="A18" s="19">
        <v>75000</v>
      </c>
      <c r="B18" s="52" t="s">
        <v>15</v>
      </c>
      <c r="C18" s="87">
        <v>2.8000000000000001E-2</v>
      </c>
      <c r="D18" s="88">
        <v>0.05</v>
      </c>
      <c r="E18" s="88">
        <v>3.3000000000000002E-2</v>
      </c>
      <c r="F18" s="89">
        <v>5.5E-2</v>
      </c>
      <c r="G18" s="150">
        <v>0.33</v>
      </c>
      <c r="H18" s="150">
        <v>0.27</v>
      </c>
      <c r="I18" s="150">
        <v>0.27</v>
      </c>
      <c r="J18" s="150">
        <v>0.23</v>
      </c>
      <c r="K18" s="38">
        <v>0.33</v>
      </c>
      <c r="L18" s="39">
        <v>0.27</v>
      </c>
      <c r="M18" s="39">
        <v>0.27</v>
      </c>
      <c r="N18" s="40">
        <v>0.23</v>
      </c>
      <c r="O18" s="115">
        <v>0.33</v>
      </c>
      <c r="P18" s="116">
        <v>0.27</v>
      </c>
      <c r="Q18" s="116">
        <v>0.27</v>
      </c>
      <c r="R18" s="117">
        <v>0.23</v>
      </c>
      <c r="S18" s="246">
        <v>0.33</v>
      </c>
      <c r="T18" s="247">
        <v>0.27</v>
      </c>
      <c r="U18" s="247">
        <v>0.27</v>
      </c>
      <c r="V18" s="248">
        <v>0.23</v>
      </c>
    </row>
    <row r="19" spans="1:22" ht="16.5" thickTop="1" thickBot="1" x14ac:dyDescent="0.3">
      <c r="A19" s="19">
        <v>80000</v>
      </c>
      <c r="B19" s="52" t="s">
        <v>16</v>
      </c>
      <c r="C19" s="90">
        <v>0.03</v>
      </c>
      <c r="D19" s="91">
        <v>5.5E-2</v>
      </c>
      <c r="E19" s="91">
        <v>3.5999999999999997E-2</v>
      </c>
      <c r="F19" s="92">
        <v>0.06</v>
      </c>
      <c r="G19" s="150">
        <v>0.34</v>
      </c>
      <c r="H19" s="150">
        <v>0.28000000000000003</v>
      </c>
      <c r="I19" s="150">
        <v>0.28000000000000003</v>
      </c>
      <c r="J19" s="150">
        <v>0.24</v>
      </c>
      <c r="K19" s="38">
        <v>0.34</v>
      </c>
      <c r="L19" s="39">
        <v>0.28000000000000003</v>
      </c>
      <c r="M19" s="39">
        <v>0.28000000000000003</v>
      </c>
      <c r="N19" s="40">
        <v>0.24</v>
      </c>
      <c r="O19" s="115">
        <v>0.34</v>
      </c>
      <c r="P19" s="116">
        <v>0.28000000000000003</v>
      </c>
      <c r="Q19" s="116">
        <v>0.28000000000000003</v>
      </c>
      <c r="R19" s="117">
        <v>0.24</v>
      </c>
      <c r="S19" s="246">
        <v>0.34</v>
      </c>
      <c r="T19" s="247">
        <v>0.28000000000000003</v>
      </c>
      <c r="U19" s="247">
        <v>0.28000000000000003</v>
      </c>
      <c r="V19" s="248">
        <v>0.24</v>
      </c>
    </row>
    <row r="20" spans="1:22" ht="15.75" thickBot="1" x14ac:dyDescent="0.3">
      <c r="A20" s="19">
        <v>85000</v>
      </c>
      <c r="B20" s="52" t="s">
        <v>17</v>
      </c>
      <c r="C20" s="93">
        <v>0.03</v>
      </c>
      <c r="D20" s="94">
        <v>5.5E-2</v>
      </c>
      <c r="E20" s="94">
        <v>3.5999999999999997E-2</v>
      </c>
      <c r="F20" s="95">
        <v>0.06</v>
      </c>
      <c r="G20" s="150">
        <v>0.34</v>
      </c>
      <c r="H20" s="150">
        <v>0.3</v>
      </c>
      <c r="I20" s="150">
        <v>0.3</v>
      </c>
      <c r="J20" s="150">
        <v>0.26</v>
      </c>
      <c r="K20" s="38">
        <v>0.34</v>
      </c>
      <c r="L20" s="39">
        <v>0.3</v>
      </c>
      <c r="M20" s="39">
        <v>0.3</v>
      </c>
      <c r="N20" s="40">
        <v>0.26</v>
      </c>
      <c r="O20" s="115">
        <v>0.34</v>
      </c>
      <c r="P20" s="116">
        <v>0.3</v>
      </c>
      <c r="Q20" s="116">
        <v>0.3</v>
      </c>
      <c r="R20" s="117">
        <v>0.26</v>
      </c>
      <c r="S20" s="246">
        <v>0.34</v>
      </c>
      <c r="T20" s="247">
        <v>0.3</v>
      </c>
      <c r="U20" s="247">
        <v>0.3</v>
      </c>
      <c r="V20" s="248">
        <v>0.26</v>
      </c>
    </row>
    <row r="21" spans="1:22" ht="16.5" thickTop="1" thickBot="1" x14ac:dyDescent="0.3">
      <c r="A21" s="19">
        <v>90000</v>
      </c>
      <c r="B21" s="52" t="s">
        <v>18</v>
      </c>
      <c r="C21" s="96">
        <v>3.3000000000000002E-2</v>
      </c>
      <c r="D21" s="97">
        <v>0.06</v>
      </c>
      <c r="E21" s="97">
        <v>3.9039999999999998E-2</v>
      </c>
      <c r="F21" s="98">
        <v>6.6000000000000003E-2</v>
      </c>
      <c r="G21" s="150">
        <v>0.34</v>
      </c>
      <c r="H21" s="150">
        <v>0.3</v>
      </c>
      <c r="I21" s="150">
        <v>0.3</v>
      </c>
      <c r="J21" s="150">
        <v>0.28000000000000003</v>
      </c>
      <c r="K21" s="38">
        <v>0.34</v>
      </c>
      <c r="L21" s="39">
        <v>0.3</v>
      </c>
      <c r="M21" s="39">
        <v>0.3</v>
      </c>
      <c r="N21" s="40">
        <v>0.28000000000000003</v>
      </c>
      <c r="O21" s="115">
        <v>0.34</v>
      </c>
      <c r="P21" s="116">
        <v>0.3</v>
      </c>
      <c r="Q21" s="116">
        <v>0.3</v>
      </c>
      <c r="R21" s="117">
        <v>0.28000000000000003</v>
      </c>
      <c r="S21" s="246">
        <v>0.34</v>
      </c>
      <c r="T21" s="247">
        <v>0.3</v>
      </c>
      <c r="U21" s="247">
        <v>0.3</v>
      </c>
      <c r="V21" s="248">
        <v>0.28000000000000003</v>
      </c>
    </row>
    <row r="22" spans="1:22" ht="15.75" thickBot="1" x14ac:dyDescent="0.3">
      <c r="A22" s="19">
        <v>95000</v>
      </c>
      <c r="B22" s="52" t="s">
        <v>19</v>
      </c>
      <c r="C22" s="99">
        <v>3.3000000000000002E-2</v>
      </c>
      <c r="D22" s="100">
        <v>0.06</v>
      </c>
      <c r="E22" s="100">
        <v>3.9039999999999998E-2</v>
      </c>
      <c r="F22" s="101">
        <v>6.6000000000000003E-2</v>
      </c>
      <c r="G22" s="150">
        <v>0.35</v>
      </c>
      <c r="H22" s="150">
        <v>0.3</v>
      </c>
      <c r="I22" s="150">
        <v>0.3</v>
      </c>
      <c r="J22" s="150">
        <v>0.28999999999999998</v>
      </c>
      <c r="K22" s="38">
        <v>0.35</v>
      </c>
      <c r="L22" s="39">
        <v>0.3</v>
      </c>
      <c r="M22" s="39">
        <v>0.3</v>
      </c>
      <c r="N22" s="40">
        <v>0.28999999999999998</v>
      </c>
      <c r="O22" s="115">
        <v>0.35</v>
      </c>
      <c r="P22" s="116">
        <v>0.3</v>
      </c>
      <c r="Q22" s="116">
        <v>0.3</v>
      </c>
      <c r="R22" s="117">
        <v>0.28999999999999998</v>
      </c>
      <c r="S22" s="246">
        <v>0.35</v>
      </c>
      <c r="T22" s="247">
        <v>0.3</v>
      </c>
      <c r="U22" s="247">
        <v>0.3</v>
      </c>
      <c r="V22" s="248">
        <v>0.28999999999999998</v>
      </c>
    </row>
    <row r="23" spans="1:22" ht="16.5" thickTop="1" thickBot="1" x14ac:dyDescent="0.3">
      <c r="A23" s="19">
        <v>100000</v>
      </c>
      <c r="B23" s="52" t="s">
        <v>20</v>
      </c>
      <c r="C23" s="102">
        <v>3.5999999999999997E-2</v>
      </c>
      <c r="D23" s="103">
        <v>6.6000000000000003E-2</v>
      </c>
      <c r="E23" s="103">
        <v>4.3999999999999997E-2</v>
      </c>
      <c r="F23" s="104">
        <v>7.1999999999999995E-2</v>
      </c>
      <c r="G23" s="150">
        <v>0.35</v>
      </c>
      <c r="H23" s="150">
        <v>0.35</v>
      </c>
      <c r="I23" s="150">
        <v>0.35</v>
      </c>
      <c r="J23" s="150">
        <v>0.32</v>
      </c>
      <c r="K23" s="38">
        <v>0.35</v>
      </c>
      <c r="L23" s="39">
        <v>0.35</v>
      </c>
      <c r="M23" s="39">
        <v>0.35</v>
      </c>
      <c r="N23" s="40">
        <v>0.32</v>
      </c>
      <c r="O23" s="115">
        <v>0.35</v>
      </c>
      <c r="P23" s="116">
        <v>0.35</v>
      </c>
      <c r="Q23" s="116">
        <v>0.35</v>
      </c>
      <c r="R23" s="117">
        <v>0.32</v>
      </c>
      <c r="S23" s="246">
        <v>0.35</v>
      </c>
      <c r="T23" s="247">
        <v>0.35</v>
      </c>
      <c r="U23" s="247">
        <v>0.35</v>
      </c>
      <c r="V23" s="248">
        <v>0.32</v>
      </c>
    </row>
    <row r="24" spans="1:22" ht="15.75" thickBot="1" x14ac:dyDescent="0.3">
      <c r="A24" s="19">
        <v>105000</v>
      </c>
      <c r="B24" s="52" t="s">
        <v>21</v>
      </c>
      <c r="C24" s="105">
        <v>3.5999999999999997E-2</v>
      </c>
      <c r="D24" s="106">
        <v>6.6000000000000003E-2</v>
      </c>
      <c r="E24" s="106">
        <v>4.3999999999999997E-2</v>
      </c>
      <c r="F24" s="107">
        <v>7.1999999999999995E-2</v>
      </c>
      <c r="G24" s="150">
        <v>0.35</v>
      </c>
      <c r="H24" s="150">
        <v>0.35</v>
      </c>
      <c r="I24" s="150">
        <v>0.35</v>
      </c>
      <c r="J24" s="150">
        <v>0.32</v>
      </c>
      <c r="K24" s="38">
        <v>0.35</v>
      </c>
      <c r="L24" s="39">
        <v>0.35</v>
      </c>
      <c r="M24" s="39">
        <v>0.35</v>
      </c>
      <c r="N24" s="40">
        <v>0.32</v>
      </c>
      <c r="O24" s="115">
        <v>0.35</v>
      </c>
      <c r="P24" s="116">
        <v>0.35</v>
      </c>
      <c r="Q24" s="116">
        <v>0.35</v>
      </c>
      <c r="R24" s="117">
        <v>0.32</v>
      </c>
      <c r="S24" s="246">
        <v>0.35</v>
      </c>
      <c r="T24" s="247">
        <v>0.35</v>
      </c>
      <c r="U24" s="247">
        <v>0.35</v>
      </c>
      <c r="V24" s="248">
        <v>0.32</v>
      </c>
    </row>
    <row r="25" spans="1:22" ht="15.75" thickBot="1" x14ac:dyDescent="0.3">
      <c r="A25" s="19">
        <v>110000</v>
      </c>
      <c r="B25" s="52" t="s">
        <v>22</v>
      </c>
      <c r="C25" s="105">
        <v>3.5999999999999997E-2</v>
      </c>
      <c r="D25" s="106">
        <v>6.6000000000000003E-2</v>
      </c>
      <c r="E25" s="106">
        <v>4.3999999999999997E-2</v>
      </c>
      <c r="F25" s="107">
        <v>7.1999999999999995E-2</v>
      </c>
      <c r="G25" s="150">
        <v>0.35</v>
      </c>
      <c r="H25" s="150">
        <v>0.35</v>
      </c>
      <c r="I25" s="150">
        <v>0.35</v>
      </c>
      <c r="J25" s="150">
        <v>0.35</v>
      </c>
      <c r="K25" s="38">
        <v>0.35</v>
      </c>
      <c r="L25" s="39">
        <v>0.35</v>
      </c>
      <c r="M25" s="39">
        <v>0.35</v>
      </c>
      <c r="N25" s="40">
        <v>0.35</v>
      </c>
      <c r="O25" s="115">
        <v>0.35</v>
      </c>
      <c r="P25" s="116">
        <v>0.35</v>
      </c>
      <c r="Q25" s="116">
        <v>0.35</v>
      </c>
      <c r="R25" s="117">
        <v>0.35</v>
      </c>
      <c r="S25" s="246">
        <v>0.35</v>
      </c>
      <c r="T25" s="247">
        <v>0.35</v>
      </c>
      <c r="U25" s="247">
        <v>0.35</v>
      </c>
      <c r="V25" s="248">
        <v>0.35</v>
      </c>
    </row>
    <row r="26" spans="1:22" ht="15.75" thickBot="1" x14ac:dyDescent="0.3">
      <c r="A26" s="19">
        <v>115000</v>
      </c>
      <c r="B26" s="52" t="s">
        <v>23</v>
      </c>
      <c r="C26" s="105">
        <v>3.5999999999999997E-2</v>
      </c>
      <c r="D26" s="106">
        <v>6.6000000000000003E-2</v>
      </c>
      <c r="E26" s="106">
        <v>4.3999999999999997E-2</v>
      </c>
      <c r="F26" s="107">
        <v>7.1999999999999995E-2</v>
      </c>
      <c r="G26" s="150">
        <v>0.35</v>
      </c>
      <c r="H26" s="150">
        <v>0.35</v>
      </c>
      <c r="I26" s="150">
        <v>0.35</v>
      </c>
      <c r="J26" s="150">
        <v>0.35</v>
      </c>
      <c r="K26" s="38">
        <v>0.35</v>
      </c>
      <c r="L26" s="39">
        <v>0.35</v>
      </c>
      <c r="M26" s="39">
        <v>0.35</v>
      </c>
      <c r="N26" s="40">
        <v>0.35</v>
      </c>
      <c r="O26" s="115">
        <v>0.35</v>
      </c>
      <c r="P26" s="116">
        <v>0.35</v>
      </c>
      <c r="Q26" s="116">
        <v>0.35</v>
      </c>
      <c r="R26" s="117">
        <v>0.35</v>
      </c>
      <c r="S26" s="246">
        <v>0.35</v>
      </c>
      <c r="T26" s="247">
        <v>0.35</v>
      </c>
      <c r="U26" s="247">
        <v>0.35</v>
      </c>
      <c r="V26" s="248">
        <v>0.35</v>
      </c>
    </row>
    <row r="27" spans="1:22" ht="15.75" thickBot="1" x14ac:dyDescent="0.3">
      <c r="A27" s="19">
        <v>120000</v>
      </c>
      <c r="B27" s="52" t="s">
        <v>24</v>
      </c>
      <c r="C27" s="105">
        <v>3.5999999999999997E-2</v>
      </c>
      <c r="D27" s="106">
        <v>6.6000000000000003E-2</v>
      </c>
      <c r="E27" s="106">
        <v>4.3999999999999997E-2</v>
      </c>
      <c r="F27" s="107">
        <v>7.1999999999999995E-2</v>
      </c>
      <c r="G27" s="150">
        <v>0.35</v>
      </c>
      <c r="H27" s="150">
        <v>0.35</v>
      </c>
      <c r="I27" s="150">
        <v>0.35</v>
      </c>
      <c r="J27" s="150">
        <v>0.35</v>
      </c>
      <c r="K27" s="38">
        <v>0.35</v>
      </c>
      <c r="L27" s="39">
        <v>0.35</v>
      </c>
      <c r="M27" s="39">
        <v>0.35</v>
      </c>
      <c r="N27" s="40">
        <v>0.35</v>
      </c>
      <c r="O27" s="115">
        <v>0.35</v>
      </c>
      <c r="P27" s="116">
        <v>0.35</v>
      </c>
      <c r="Q27" s="116">
        <v>0.35</v>
      </c>
      <c r="R27" s="117">
        <v>0.35</v>
      </c>
      <c r="S27" s="246">
        <v>0.35</v>
      </c>
      <c r="T27" s="247">
        <v>0.35</v>
      </c>
      <c r="U27" s="247">
        <v>0.35</v>
      </c>
      <c r="V27" s="248">
        <v>0.35</v>
      </c>
    </row>
    <row r="28" spans="1:22" ht="15.75" thickBot="1" x14ac:dyDescent="0.3">
      <c r="A28" s="19">
        <v>125000</v>
      </c>
      <c r="B28" s="52" t="s">
        <v>25</v>
      </c>
      <c r="C28" s="105">
        <v>3.5999999999999997E-2</v>
      </c>
      <c r="D28" s="106">
        <v>6.6000000000000003E-2</v>
      </c>
      <c r="E28" s="106">
        <v>4.3999999999999997E-2</v>
      </c>
      <c r="F28" s="107">
        <v>7.1999999999999995E-2</v>
      </c>
      <c r="G28" s="150">
        <v>0.35</v>
      </c>
      <c r="H28" s="150">
        <v>0.35</v>
      </c>
      <c r="I28" s="150">
        <v>0.35</v>
      </c>
      <c r="J28" s="150">
        <v>0.35</v>
      </c>
      <c r="K28" s="38">
        <v>0.35</v>
      </c>
      <c r="L28" s="39">
        <v>0.35</v>
      </c>
      <c r="M28" s="39">
        <v>0.35</v>
      </c>
      <c r="N28" s="40">
        <v>0.35</v>
      </c>
      <c r="O28" s="115">
        <v>0.35</v>
      </c>
      <c r="P28" s="116">
        <v>0.35</v>
      </c>
      <c r="Q28" s="116">
        <v>0.35</v>
      </c>
      <c r="R28" s="117">
        <v>0.35</v>
      </c>
      <c r="S28" s="246">
        <v>0.35</v>
      </c>
      <c r="T28" s="247">
        <v>0.35</v>
      </c>
      <c r="U28" s="247">
        <v>0.35</v>
      </c>
      <c r="V28" s="248">
        <v>0.35</v>
      </c>
    </row>
    <row r="29" spans="1:22" ht="15.75" thickBot="1" x14ac:dyDescent="0.3">
      <c r="A29" s="19">
        <v>130000</v>
      </c>
      <c r="B29" s="52" t="s">
        <v>26</v>
      </c>
      <c r="C29" s="105">
        <v>3.5999999999999997E-2</v>
      </c>
      <c r="D29" s="106">
        <v>6.6000000000000003E-2</v>
      </c>
      <c r="E29" s="106">
        <v>4.3999999999999997E-2</v>
      </c>
      <c r="F29" s="107">
        <v>7.1999999999999995E-2</v>
      </c>
      <c r="G29" s="150">
        <v>0.35</v>
      </c>
      <c r="H29" s="150">
        <v>0.35</v>
      </c>
      <c r="I29" s="150">
        <v>0.35</v>
      </c>
      <c r="J29" s="150">
        <v>0.35</v>
      </c>
      <c r="K29" s="38">
        <v>0.35</v>
      </c>
      <c r="L29" s="39">
        <v>0.35</v>
      </c>
      <c r="M29" s="39">
        <v>0.35</v>
      </c>
      <c r="N29" s="40">
        <v>0.35</v>
      </c>
      <c r="O29" s="115">
        <v>0.35</v>
      </c>
      <c r="P29" s="116">
        <v>0.35</v>
      </c>
      <c r="Q29" s="116">
        <v>0.35</v>
      </c>
      <c r="R29" s="117">
        <v>0.35</v>
      </c>
      <c r="S29" s="246">
        <v>0.35</v>
      </c>
      <c r="T29" s="247">
        <v>0.35</v>
      </c>
      <c r="U29" s="247">
        <v>0.35</v>
      </c>
      <c r="V29" s="248">
        <v>0.35</v>
      </c>
    </row>
    <row r="30" spans="1:22" ht="15.75" thickBot="1" x14ac:dyDescent="0.3">
      <c r="A30" s="19">
        <v>135000</v>
      </c>
      <c r="B30" s="52" t="s">
        <v>27</v>
      </c>
      <c r="C30" s="105">
        <v>3.5999999999999997E-2</v>
      </c>
      <c r="D30" s="106">
        <v>6.6000000000000003E-2</v>
      </c>
      <c r="E30" s="106">
        <v>4.3999999999999997E-2</v>
      </c>
      <c r="F30" s="107">
        <v>7.1999999999999995E-2</v>
      </c>
      <c r="G30" s="150">
        <v>0.35</v>
      </c>
      <c r="H30" s="150">
        <v>0.35</v>
      </c>
      <c r="I30" s="150">
        <v>0.35</v>
      </c>
      <c r="J30" s="150">
        <v>0.35</v>
      </c>
      <c r="K30" s="38">
        <v>0.35</v>
      </c>
      <c r="L30" s="39">
        <v>0.35</v>
      </c>
      <c r="M30" s="39">
        <v>0.35</v>
      </c>
      <c r="N30" s="40">
        <v>0.35</v>
      </c>
      <c r="O30" s="115">
        <v>0.35</v>
      </c>
      <c r="P30" s="116">
        <v>0.35</v>
      </c>
      <c r="Q30" s="116">
        <v>0.35</v>
      </c>
      <c r="R30" s="117">
        <v>0.35</v>
      </c>
      <c r="S30" s="246">
        <v>0.35</v>
      </c>
      <c r="T30" s="247">
        <v>0.35</v>
      </c>
      <c r="U30" s="247">
        <v>0.35</v>
      </c>
      <c r="V30" s="248">
        <v>0.35</v>
      </c>
    </row>
    <row r="31" spans="1:22" ht="15.75" thickBot="1" x14ac:dyDescent="0.3">
      <c r="A31" s="19">
        <v>140000</v>
      </c>
      <c r="B31" s="56" t="s">
        <v>28</v>
      </c>
      <c r="C31" s="108">
        <v>3.5999999999999997E-2</v>
      </c>
      <c r="D31" s="109">
        <v>6.6000000000000003E-2</v>
      </c>
      <c r="E31" s="109">
        <v>4.3999999999999997E-2</v>
      </c>
      <c r="F31" s="110">
        <v>7.1999999999999995E-2</v>
      </c>
      <c r="G31" s="150">
        <v>0.35</v>
      </c>
      <c r="H31" s="150">
        <v>0.35</v>
      </c>
      <c r="I31" s="150">
        <v>0.35</v>
      </c>
      <c r="J31" s="150">
        <v>0.35</v>
      </c>
      <c r="K31" s="41">
        <v>0.35</v>
      </c>
      <c r="L31" s="42">
        <v>0.35</v>
      </c>
      <c r="M31" s="42">
        <v>0.35</v>
      </c>
      <c r="N31" s="43">
        <v>0.35</v>
      </c>
      <c r="O31" s="118">
        <v>0.35</v>
      </c>
      <c r="P31" s="119">
        <v>0.35</v>
      </c>
      <c r="Q31" s="119">
        <v>0.35</v>
      </c>
      <c r="R31" s="120">
        <v>0.35</v>
      </c>
      <c r="S31" s="249">
        <v>0.35</v>
      </c>
      <c r="T31" s="250">
        <v>0.35</v>
      </c>
      <c r="U31" s="250">
        <v>0.35</v>
      </c>
      <c r="V31" s="251">
        <v>0.35</v>
      </c>
    </row>
    <row r="32" spans="1:22" ht="13.5" thickBot="1" x14ac:dyDescent="0.3">
      <c r="C32" s="28">
        <v>1.125E-2</v>
      </c>
    </row>
    <row r="33" spans="1:21" ht="13.5" customHeight="1" thickTop="1" x14ac:dyDescent="0.25">
      <c r="B33" s="26"/>
      <c r="C33" s="334" t="s">
        <v>65</v>
      </c>
      <c r="D33" s="335"/>
      <c r="E33" s="335"/>
      <c r="F33" s="336"/>
      <c r="H33" s="340" t="s">
        <v>65</v>
      </c>
      <c r="I33" s="341"/>
      <c r="J33" s="341"/>
      <c r="K33" s="342"/>
      <c r="M33" s="356" t="s">
        <v>98</v>
      </c>
      <c r="N33" s="357"/>
      <c r="O33" s="357"/>
      <c r="P33" s="358"/>
    </row>
    <row r="34" spans="1:21" ht="13.5" customHeight="1" thickBot="1" x14ac:dyDescent="0.3">
      <c r="A34" s="3"/>
      <c r="B34" s="27"/>
      <c r="C34" s="337"/>
      <c r="D34" s="338"/>
      <c r="E34" s="338"/>
      <c r="F34" s="339"/>
      <c r="H34" s="343"/>
      <c r="I34" s="344"/>
      <c r="J34" s="344"/>
      <c r="K34" s="345"/>
      <c r="M34" s="359"/>
      <c r="N34" s="360"/>
      <c r="O34" s="360"/>
      <c r="P34" s="361"/>
    </row>
    <row r="35" spans="1:21" ht="48" customHeight="1" thickBot="1" x14ac:dyDescent="0.3">
      <c r="B35" s="144" t="s">
        <v>0</v>
      </c>
      <c r="C35" s="53" t="s">
        <v>29</v>
      </c>
      <c r="D35" s="54" t="s">
        <v>37</v>
      </c>
      <c r="E35" s="54" t="s">
        <v>2</v>
      </c>
      <c r="F35" s="55" t="s">
        <v>1</v>
      </c>
      <c r="H35" s="135" t="s">
        <v>29</v>
      </c>
      <c r="I35" s="136" t="s">
        <v>37</v>
      </c>
      <c r="J35" s="136" t="s">
        <v>2</v>
      </c>
      <c r="K35" s="137" t="s">
        <v>1</v>
      </c>
      <c r="M35" s="268" t="s">
        <v>29</v>
      </c>
      <c r="N35" s="269" t="s">
        <v>37</v>
      </c>
      <c r="O35" s="270" t="s">
        <v>2</v>
      </c>
      <c r="P35" s="271" t="s">
        <v>1</v>
      </c>
      <c r="Q35" s="44"/>
    </row>
    <row r="36" spans="1:21" ht="16.5" thickTop="1" thickBot="1" x14ac:dyDescent="0.3">
      <c r="A36" s="145">
        <v>0</v>
      </c>
      <c r="B36" s="146" t="s">
        <v>3</v>
      </c>
      <c r="C36" s="57">
        <v>1.7000000000000001E-2</v>
      </c>
      <c r="D36" s="58">
        <v>2.8000000000000001E-2</v>
      </c>
      <c r="E36" s="58">
        <v>2.1999999999999999E-2</v>
      </c>
      <c r="F36" s="59">
        <v>3.3000000000000002E-2</v>
      </c>
      <c r="H36" s="138">
        <v>1.7000000000000001E-2</v>
      </c>
      <c r="I36" s="139">
        <v>2.8000000000000001E-2</v>
      </c>
      <c r="J36" s="139">
        <v>2.1999999999999999E-2</v>
      </c>
      <c r="K36" s="140">
        <v>3.3000000000000002E-2</v>
      </c>
      <c r="M36" s="290">
        <v>1.4999999999999999E-2</v>
      </c>
      <c r="N36" s="291">
        <v>1.4999999999999999E-2</v>
      </c>
      <c r="O36" s="291">
        <v>1.4999999999999999E-2</v>
      </c>
      <c r="P36" s="292">
        <v>1.6500000000000001E-2</v>
      </c>
      <c r="Q36" s="44"/>
    </row>
    <row r="37" spans="1:21" ht="16.5" thickTop="1" thickBot="1" x14ac:dyDescent="0.3">
      <c r="A37" s="145">
        <v>20000</v>
      </c>
      <c r="B37" s="146" t="s">
        <v>4</v>
      </c>
      <c r="C37" s="60">
        <v>1.7000000000000001E-2</v>
      </c>
      <c r="D37" s="61">
        <v>2.8000000000000001E-2</v>
      </c>
      <c r="E37" s="61">
        <v>2.1999999999999999E-2</v>
      </c>
      <c r="F37" s="62">
        <v>3.3000000000000002E-2</v>
      </c>
      <c r="H37" s="138">
        <v>1.7000000000000001E-2</v>
      </c>
      <c r="I37" s="139">
        <v>2.8000000000000001E-2</v>
      </c>
      <c r="J37" s="139">
        <v>2.1999999999999999E-2</v>
      </c>
      <c r="K37" s="140">
        <v>3.3000000000000002E-2</v>
      </c>
      <c r="M37" s="290">
        <v>1.4999999999999999E-2</v>
      </c>
      <c r="N37" s="291">
        <v>1.4999999999999999E-2</v>
      </c>
      <c r="O37" s="291">
        <v>1.4999999999999999E-2</v>
      </c>
      <c r="P37" s="292">
        <v>1.6500000000000001E-2</v>
      </c>
      <c r="Q37" s="44"/>
    </row>
    <row r="38" spans="1:21" ht="16.5" thickTop="1" thickBot="1" x14ac:dyDescent="0.3">
      <c r="A38" s="145">
        <v>25000</v>
      </c>
      <c r="B38" s="146" t="s">
        <v>5</v>
      </c>
      <c r="C38" s="60">
        <v>1.7000000000000001E-2</v>
      </c>
      <c r="D38" s="61">
        <v>2.8000000000000001E-2</v>
      </c>
      <c r="E38" s="61">
        <v>2.1999999999999999E-2</v>
      </c>
      <c r="F38" s="62">
        <v>3.3000000000000002E-2</v>
      </c>
      <c r="H38" s="138">
        <v>1.7000000000000001E-2</v>
      </c>
      <c r="I38" s="139">
        <v>2.8000000000000001E-2</v>
      </c>
      <c r="J38" s="139">
        <v>2.1999999999999999E-2</v>
      </c>
      <c r="K38" s="140">
        <v>3.3000000000000002E-2</v>
      </c>
      <c r="M38" s="290">
        <v>1.4999999999999999E-2</v>
      </c>
      <c r="N38" s="291">
        <v>1.4999999999999999E-2</v>
      </c>
      <c r="O38" s="291">
        <v>1.4999999999999999E-2</v>
      </c>
      <c r="P38" s="292">
        <v>1.6500000000000001E-2</v>
      </c>
      <c r="Q38" s="44"/>
    </row>
    <row r="39" spans="1:21" ht="16.5" thickTop="1" thickBot="1" x14ac:dyDescent="0.3">
      <c r="A39" s="145">
        <v>30000</v>
      </c>
      <c r="B39" s="146" t="s">
        <v>6</v>
      </c>
      <c r="C39" s="60">
        <v>1.7000000000000001E-2</v>
      </c>
      <c r="D39" s="61">
        <v>2.8000000000000001E-2</v>
      </c>
      <c r="E39" s="61">
        <v>2.1999999999999999E-2</v>
      </c>
      <c r="F39" s="62">
        <v>3.3000000000000002E-2</v>
      </c>
      <c r="H39" s="138">
        <v>1.7000000000000001E-2</v>
      </c>
      <c r="I39" s="139">
        <v>2.8000000000000001E-2</v>
      </c>
      <c r="J39" s="139">
        <v>2.1999999999999999E-2</v>
      </c>
      <c r="K39" s="140">
        <v>3.3000000000000002E-2</v>
      </c>
      <c r="M39" s="290">
        <v>1.4999999999999999E-2</v>
      </c>
      <c r="N39" s="291">
        <v>1.4999999999999999E-2</v>
      </c>
      <c r="O39" s="291">
        <v>1.4999999999999999E-2</v>
      </c>
      <c r="P39" s="292">
        <v>1.6500000000000001E-2</v>
      </c>
      <c r="Q39" s="44"/>
    </row>
    <row r="40" spans="1:21" ht="16.5" thickTop="1" thickBot="1" x14ac:dyDescent="0.3">
      <c r="A40" s="145">
        <v>35000</v>
      </c>
      <c r="B40" s="146" t="s">
        <v>7</v>
      </c>
      <c r="C40" s="63">
        <v>1.7000000000000001E-2</v>
      </c>
      <c r="D40" s="64">
        <v>2.8000000000000001E-2</v>
      </c>
      <c r="E40" s="64">
        <v>2.1999999999999999E-2</v>
      </c>
      <c r="F40" s="65">
        <v>3.3000000000000002E-2</v>
      </c>
      <c r="H40" s="138">
        <v>1.7000000000000001E-2</v>
      </c>
      <c r="I40" s="139">
        <v>2.8000000000000001E-2</v>
      </c>
      <c r="J40" s="139">
        <v>2.1999999999999999E-2</v>
      </c>
      <c r="K40" s="140">
        <v>3.3000000000000002E-2</v>
      </c>
      <c r="M40" s="290">
        <v>1.4999999999999999E-2</v>
      </c>
      <c r="N40" s="291">
        <v>1.4999999999999999E-2</v>
      </c>
      <c r="O40" s="291">
        <v>1.4999999999999999E-2</v>
      </c>
      <c r="P40" s="292">
        <v>1.6500000000000001E-2</v>
      </c>
      <c r="Q40" s="44"/>
    </row>
    <row r="41" spans="1:21" ht="16.5" thickTop="1" thickBot="1" x14ac:dyDescent="0.3">
      <c r="A41" s="145">
        <v>40001</v>
      </c>
      <c r="B41" s="146" t="s">
        <v>8</v>
      </c>
      <c r="C41" s="66">
        <v>1.9E-2</v>
      </c>
      <c r="D41" s="67">
        <v>3.3000000000000002E-2</v>
      </c>
      <c r="E41" s="67">
        <v>2.5000000000000001E-2</v>
      </c>
      <c r="F41" s="68">
        <v>3.9E-2</v>
      </c>
      <c r="H41" s="138">
        <v>1.9E-2</v>
      </c>
      <c r="I41" s="139">
        <v>3.3000000000000002E-2</v>
      </c>
      <c r="J41" s="139">
        <v>2.5000000000000001E-2</v>
      </c>
      <c r="K41" s="140">
        <v>3.9E-2</v>
      </c>
      <c r="M41" s="290">
        <v>1.4999999999999999E-2</v>
      </c>
      <c r="N41" s="291">
        <v>1.6500000000000001E-2</v>
      </c>
      <c r="O41" s="291">
        <v>1.4999999999999999E-2</v>
      </c>
      <c r="P41" s="292">
        <v>1.95E-2</v>
      </c>
      <c r="S41" s="44"/>
      <c r="U41" s="44"/>
    </row>
    <row r="42" spans="1:21" ht="16.5" thickTop="1" thickBot="1" x14ac:dyDescent="0.3">
      <c r="A42" s="145">
        <v>45000</v>
      </c>
      <c r="B42" s="146" t="s">
        <v>9</v>
      </c>
      <c r="C42" s="69">
        <v>1.9E-2</v>
      </c>
      <c r="D42" s="70">
        <v>3.3000000000000002E-2</v>
      </c>
      <c r="E42" s="70">
        <v>2.5000000000000001E-2</v>
      </c>
      <c r="F42" s="71">
        <v>3.9E-2</v>
      </c>
      <c r="H42" s="138">
        <v>1.9E-2</v>
      </c>
      <c r="I42" s="139">
        <v>3.3000000000000002E-2</v>
      </c>
      <c r="J42" s="139">
        <v>2.5000000000000001E-2</v>
      </c>
      <c r="K42" s="140">
        <v>3.9E-2</v>
      </c>
      <c r="M42" s="290">
        <v>1.4999999999999999E-2</v>
      </c>
      <c r="N42" s="291">
        <v>1.6500000000000001E-2</v>
      </c>
      <c r="O42" s="291">
        <v>1.4999999999999999E-2</v>
      </c>
      <c r="P42" s="292">
        <v>1.95E-2</v>
      </c>
      <c r="S42" s="44"/>
      <c r="U42" s="44"/>
    </row>
    <row r="43" spans="1:21" ht="16.5" thickTop="1" thickBot="1" x14ac:dyDescent="0.3">
      <c r="A43" s="145">
        <v>50001</v>
      </c>
      <c r="B43" s="146" t="s">
        <v>10</v>
      </c>
      <c r="C43" s="72">
        <v>2.1999999999999999E-2</v>
      </c>
      <c r="D43" s="73">
        <v>3.9E-2</v>
      </c>
      <c r="E43" s="73">
        <v>2.8000000000000001E-2</v>
      </c>
      <c r="F43" s="74">
        <v>4.3999999999999997E-2</v>
      </c>
      <c r="H43" s="138">
        <v>2.1999999999999999E-2</v>
      </c>
      <c r="I43" s="139">
        <v>3.9E-2</v>
      </c>
      <c r="J43" s="139">
        <v>2.8000000000000001E-2</v>
      </c>
      <c r="K43" s="140">
        <v>4.3999999999999997E-2</v>
      </c>
      <c r="M43" s="290">
        <v>1.4999999999999999E-2</v>
      </c>
      <c r="N43" s="291">
        <v>1.95E-2</v>
      </c>
      <c r="O43" s="291">
        <v>1.4999999999999999E-2</v>
      </c>
      <c r="P43" s="292">
        <v>2.1999999999999999E-2</v>
      </c>
      <c r="S43" s="44"/>
      <c r="U43" s="44"/>
    </row>
    <row r="44" spans="1:21" ht="16.5" thickTop="1" thickBot="1" x14ac:dyDescent="0.3">
      <c r="A44" s="145">
        <v>55000</v>
      </c>
      <c r="B44" s="146" t="s">
        <v>11</v>
      </c>
      <c r="C44" s="75">
        <v>2.1999999999999999E-2</v>
      </c>
      <c r="D44" s="76">
        <v>3.9E-2</v>
      </c>
      <c r="E44" s="76">
        <v>2.8000000000000001E-2</v>
      </c>
      <c r="F44" s="77">
        <v>4.3999999999999997E-2</v>
      </c>
      <c r="H44" s="138">
        <v>2.1999999999999999E-2</v>
      </c>
      <c r="I44" s="139">
        <v>3.9E-2</v>
      </c>
      <c r="J44" s="139">
        <v>2.8000000000000001E-2</v>
      </c>
      <c r="K44" s="140">
        <v>4.3999999999999997E-2</v>
      </c>
      <c r="M44" s="290">
        <v>1.4999999999999999E-2</v>
      </c>
      <c r="N44" s="291">
        <v>1.95E-2</v>
      </c>
      <c r="O44" s="291">
        <v>1.4999999999999999E-2</v>
      </c>
      <c r="P44" s="292">
        <v>2.1999999999999999E-2</v>
      </c>
      <c r="S44" s="44"/>
      <c r="U44" s="44"/>
    </row>
    <row r="45" spans="1:21" ht="16.5" thickTop="1" thickBot="1" x14ac:dyDescent="0.3">
      <c r="A45" s="145">
        <v>60001</v>
      </c>
      <c r="B45" s="146" t="s">
        <v>12</v>
      </c>
      <c r="C45" s="78">
        <v>2.5000000000000001E-2</v>
      </c>
      <c r="D45" s="79">
        <v>4.3999999999999997E-2</v>
      </c>
      <c r="E45" s="79">
        <v>0.03</v>
      </c>
      <c r="F45" s="80">
        <v>0.05</v>
      </c>
      <c r="H45" s="138">
        <v>2.5000000000000001E-2</v>
      </c>
      <c r="I45" s="139">
        <v>4.3999999999999997E-2</v>
      </c>
      <c r="J45" s="139">
        <v>0.03</v>
      </c>
      <c r="K45" s="140">
        <v>0.05</v>
      </c>
      <c r="M45" s="290">
        <v>1.4999999999999999E-2</v>
      </c>
      <c r="N45" s="291">
        <v>2.1999999999999999E-2</v>
      </c>
      <c r="O45" s="291">
        <v>1.4999999999999999E-2</v>
      </c>
      <c r="P45" s="292">
        <v>2.5000000000000001E-2</v>
      </c>
      <c r="S45" s="44"/>
      <c r="U45" s="44"/>
    </row>
    <row r="46" spans="1:21" ht="16.5" thickTop="1" thickBot="1" x14ac:dyDescent="0.3">
      <c r="A46" s="145">
        <v>65000</v>
      </c>
      <c r="B46" s="146" t="s">
        <v>13</v>
      </c>
      <c r="C46" s="81">
        <v>2.5000000000000001E-2</v>
      </c>
      <c r="D46" s="82">
        <v>4.3999999999999997E-2</v>
      </c>
      <c r="E46" s="82">
        <v>0.03</v>
      </c>
      <c r="F46" s="83">
        <v>0.05</v>
      </c>
      <c r="H46" s="138">
        <v>2.5000000000000001E-2</v>
      </c>
      <c r="I46" s="139">
        <v>4.3999999999999997E-2</v>
      </c>
      <c r="J46" s="139">
        <v>0.03</v>
      </c>
      <c r="K46" s="140">
        <v>0.05</v>
      </c>
      <c r="M46" s="290">
        <v>1.4999999999999999E-2</v>
      </c>
      <c r="N46" s="291">
        <v>2.1999999999999999E-2</v>
      </c>
      <c r="O46" s="291">
        <v>1.4999999999999999E-2</v>
      </c>
      <c r="P46" s="292">
        <v>2.5000000000000001E-2</v>
      </c>
      <c r="S46" s="44"/>
      <c r="U46" s="44"/>
    </row>
    <row r="47" spans="1:21" ht="16.5" thickTop="1" thickBot="1" x14ac:dyDescent="0.3">
      <c r="A47" s="145">
        <v>70001</v>
      </c>
      <c r="B47" s="146" t="s">
        <v>14</v>
      </c>
      <c r="C47" s="84">
        <v>2.8000000000000001E-2</v>
      </c>
      <c r="D47" s="85">
        <v>0.05</v>
      </c>
      <c r="E47" s="85">
        <v>3.3000000000000002E-2</v>
      </c>
      <c r="F47" s="86">
        <v>5.5E-2</v>
      </c>
      <c r="H47" s="138">
        <v>2.8000000000000001E-2</v>
      </c>
      <c r="I47" s="139">
        <v>0.05</v>
      </c>
      <c r="J47" s="139">
        <v>3.3000000000000002E-2</v>
      </c>
      <c r="K47" s="140">
        <v>5.5E-2</v>
      </c>
      <c r="M47" s="290">
        <v>1.4999999999999999E-2</v>
      </c>
      <c r="N47" s="291">
        <v>2.5000000000000001E-2</v>
      </c>
      <c r="O47" s="291">
        <v>1.6500000000000001E-2</v>
      </c>
      <c r="P47" s="292">
        <v>2.75E-2</v>
      </c>
      <c r="S47" s="44"/>
      <c r="U47" s="44"/>
    </row>
    <row r="48" spans="1:21" ht="16.5" thickTop="1" thickBot="1" x14ac:dyDescent="0.3">
      <c r="A48" s="145">
        <v>75000</v>
      </c>
      <c r="B48" s="146" t="s">
        <v>15</v>
      </c>
      <c r="C48" s="87">
        <v>2.8000000000000001E-2</v>
      </c>
      <c r="D48" s="88">
        <v>0.05</v>
      </c>
      <c r="E48" s="88">
        <v>3.3000000000000002E-2</v>
      </c>
      <c r="F48" s="89">
        <v>5.5E-2</v>
      </c>
      <c r="H48" s="138">
        <v>2.8000000000000001E-2</v>
      </c>
      <c r="I48" s="139">
        <v>0.05</v>
      </c>
      <c r="J48" s="139">
        <v>3.3000000000000002E-2</v>
      </c>
      <c r="K48" s="140">
        <v>5.5E-2</v>
      </c>
      <c r="M48" s="290">
        <v>1.4999999999999999E-2</v>
      </c>
      <c r="N48" s="291">
        <v>2.5000000000000001E-2</v>
      </c>
      <c r="O48" s="291">
        <v>1.6500000000000001E-2</v>
      </c>
      <c r="P48" s="292">
        <v>2.75E-2</v>
      </c>
      <c r="S48" s="44"/>
      <c r="U48" s="44"/>
    </row>
    <row r="49" spans="1:21" ht="16.5" thickTop="1" thickBot="1" x14ac:dyDescent="0.3">
      <c r="A49" s="145">
        <v>80001</v>
      </c>
      <c r="B49" s="146" t="s">
        <v>16</v>
      </c>
      <c r="C49" s="90">
        <v>0.03</v>
      </c>
      <c r="D49" s="91">
        <v>5.5E-2</v>
      </c>
      <c r="E49" s="91">
        <v>3.5999999999999997E-2</v>
      </c>
      <c r="F49" s="92">
        <v>0.06</v>
      </c>
      <c r="H49" s="138">
        <v>0.03</v>
      </c>
      <c r="I49" s="139">
        <v>5.5E-2</v>
      </c>
      <c r="J49" s="139">
        <v>3.5999999999999997E-2</v>
      </c>
      <c r="K49" s="140">
        <v>0.06</v>
      </c>
      <c r="M49" s="290">
        <v>1.4999999999999999E-2</v>
      </c>
      <c r="N49" s="291">
        <v>2.75E-2</v>
      </c>
      <c r="O49" s="291">
        <v>1.7999999999999999E-2</v>
      </c>
      <c r="P49" s="292">
        <v>0.03</v>
      </c>
      <c r="S49" s="44"/>
      <c r="U49" s="44"/>
    </row>
    <row r="50" spans="1:21" ht="16.5" thickTop="1" thickBot="1" x14ac:dyDescent="0.3">
      <c r="A50" s="145">
        <v>85000</v>
      </c>
      <c r="B50" s="146" t="s">
        <v>17</v>
      </c>
      <c r="C50" s="93">
        <v>0.03</v>
      </c>
      <c r="D50" s="94">
        <v>5.5E-2</v>
      </c>
      <c r="E50" s="94">
        <v>3.5999999999999997E-2</v>
      </c>
      <c r="F50" s="95">
        <v>0.06</v>
      </c>
      <c r="H50" s="138">
        <v>0.03</v>
      </c>
      <c r="I50" s="139">
        <v>5.5E-2</v>
      </c>
      <c r="J50" s="139">
        <v>3.5999999999999997E-2</v>
      </c>
      <c r="K50" s="140">
        <v>0.06</v>
      </c>
      <c r="M50" s="290">
        <v>1.4999999999999999E-2</v>
      </c>
      <c r="N50" s="291">
        <v>2.75E-2</v>
      </c>
      <c r="O50" s="291">
        <v>1.7999999999999999E-2</v>
      </c>
      <c r="P50" s="292">
        <v>0.03</v>
      </c>
      <c r="S50" s="44"/>
      <c r="U50" s="44"/>
    </row>
    <row r="51" spans="1:21" ht="16.5" thickTop="1" thickBot="1" x14ac:dyDescent="0.3">
      <c r="A51" s="145">
        <v>90001</v>
      </c>
      <c r="B51" s="146" t="s">
        <v>18</v>
      </c>
      <c r="C51" s="96">
        <v>3.3000000000000002E-2</v>
      </c>
      <c r="D51" s="97">
        <v>0.06</v>
      </c>
      <c r="E51" s="97">
        <v>3.9039999999999998E-2</v>
      </c>
      <c r="F51" s="98">
        <v>6.6000000000000003E-2</v>
      </c>
      <c r="H51" s="138">
        <v>3.3000000000000002E-2</v>
      </c>
      <c r="I51" s="139">
        <v>0.06</v>
      </c>
      <c r="J51" s="139">
        <v>3.9039999999999998E-2</v>
      </c>
      <c r="K51" s="140">
        <v>6.6000000000000003E-2</v>
      </c>
      <c r="M51" s="290">
        <v>1.6500000000000001E-2</v>
      </c>
      <c r="N51" s="291">
        <v>0.03</v>
      </c>
      <c r="O51" s="291">
        <v>1.9519999999999999E-2</v>
      </c>
      <c r="P51" s="292">
        <v>3.3000000000000002E-2</v>
      </c>
      <c r="S51" s="44"/>
      <c r="U51" s="44"/>
    </row>
    <row r="52" spans="1:21" ht="16.5" thickTop="1" thickBot="1" x14ac:dyDescent="0.3">
      <c r="A52" s="145">
        <v>95000</v>
      </c>
      <c r="B52" s="146" t="s">
        <v>19</v>
      </c>
      <c r="C52" s="99">
        <v>3.3000000000000002E-2</v>
      </c>
      <c r="D52" s="100">
        <v>0.06</v>
      </c>
      <c r="E52" s="100">
        <v>3.9039999999999998E-2</v>
      </c>
      <c r="F52" s="101">
        <v>6.6000000000000003E-2</v>
      </c>
      <c r="H52" s="138">
        <v>3.3000000000000002E-2</v>
      </c>
      <c r="I52" s="139">
        <v>0.06</v>
      </c>
      <c r="J52" s="139">
        <v>3.9039999999999998E-2</v>
      </c>
      <c r="K52" s="140">
        <v>6.6000000000000003E-2</v>
      </c>
      <c r="M52" s="290">
        <v>1.6500000000000001E-2</v>
      </c>
      <c r="N52" s="291">
        <v>0.03</v>
      </c>
      <c r="O52" s="291">
        <v>1.9519999999999999E-2</v>
      </c>
      <c r="P52" s="292">
        <v>3.3000000000000002E-2</v>
      </c>
      <c r="S52" s="44"/>
      <c r="U52" s="44"/>
    </row>
    <row r="53" spans="1:21" ht="16.5" thickTop="1" thickBot="1" x14ac:dyDescent="0.3">
      <c r="A53" s="145">
        <v>100001</v>
      </c>
      <c r="B53" s="146" t="s">
        <v>20</v>
      </c>
      <c r="C53" s="102">
        <v>3.5999999999999997E-2</v>
      </c>
      <c r="D53" s="103">
        <v>6.6000000000000003E-2</v>
      </c>
      <c r="E53" s="103">
        <v>4.3999999999999997E-2</v>
      </c>
      <c r="F53" s="104">
        <v>7.1999999999999995E-2</v>
      </c>
      <c r="H53" s="138">
        <v>3.5999999999999997E-2</v>
      </c>
      <c r="I53" s="139">
        <v>6.6000000000000003E-2</v>
      </c>
      <c r="J53" s="139">
        <v>4.3999999999999997E-2</v>
      </c>
      <c r="K53" s="140">
        <v>7.1999999999999995E-2</v>
      </c>
      <c r="M53" s="290">
        <v>1.7999999999999999E-2</v>
      </c>
      <c r="N53" s="291">
        <v>3.3000000000000002E-2</v>
      </c>
      <c r="O53" s="291">
        <v>2.1999999999999999E-2</v>
      </c>
      <c r="P53" s="292">
        <v>3.5999999999999997E-2</v>
      </c>
      <c r="S53" s="44"/>
      <c r="U53" s="44"/>
    </row>
    <row r="54" spans="1:21" ht="16.5" thickTop="1" thickBot="1" x14ac:dyDescent="0.3">
      <c r="A54" s="145">
        <v>105000</v>
      </c>
      <c r="B54" s="146" t="s">
        <v>21</v>
      </c>
      <c r="C54" s="105">
        <v>3.5999999999999997E-2</v>
      </c>
      <c r="D54" s="106">
        <v>6.6000000000000003E-2</v>
      </c>
      <c r="E54" s="106">
        <v>4.3999999999999997E-2</v>
      </c>
      <c r="F54" s="107">
        <v>7.1999999999999995E-2</v>
      </c>
      <c r="H54" s="138">
        <v>3.5999999999999997E-2</v>
      </c>
      <c r="I54" s="139">
        <v>6.6000000000000003E-2</v>
      </c>
      <c r="J54" s="139">
        <v>4.3999999999999997E-2</v>
      </c>
      <c r="K54" s="140">
        <v>7.1999999999999995E-2</v>
      </c>
      <c r="M54" s="290">
        <v>1.7999999999999999E-2</v>
      </c>
      <c r="N54" s="291">
        <v>3.3000000000000002E-2</v>
      </c>
      <c r="O54" s="291">
        <v>2.1999999999999999E-2</v>
      </c>
      <c r="P54" s="292">
        <v>3.5999999999999997E-2</v>
      </c>
      <c r="S54" s="44"/>
      <c r="U54" s="44"/>
    </row>
    <row r="55" spans="1:21" ht="16.5" thickTop="1" thickBot="1" x14ac:dyDescent="0.3">
      <c r="A55" s="145">
        <v>110000</v>
      </c>
      <c r="B55" s="146" t="s">
        <v>22</v>
      </c>
      <c r="C55" s="105">
        <v>3.5999999999999997E-2</v>
      </c>
      <c r="D55" s="106">
        <v>6.6000000000000003E-2</v>
      </c>
      <c r="E55" s="106">
        <v>4.3999999999999997E-2</v>
      </c>
      <c r="F55" s="107">
        <v>7.1999999999999995E-2</v>
      </c>
      <c r="H55" s="138">
        <v>3.5999999999999997E-2</v>
      </c>
      <c r="I55" s="139">
        <v>6.6000000000000003E-2</v>
      </c>
      <c r="J55" s="139">
        <v>4.3999999999999997E-2</v>
      </c>
      <c r="K55" s="140">
        <v>7.1999999999999995E-2</v>
      </c>
      <c r="M55" s="290">
        <v>1.7999999999999999E-2</v>
      </c>
      <c r="N55" s="291">
        <v>3.3000000000000002E-2</v>
      </c>
      <c r="O55" s="291">
        <v>2.1999999999999999E-2</v>
      </c>
      <c r="P55" s="292">
        <v>3.5999999999999997E-2</v>
      </c>
      <c r="S55" s="44"/>
      <c r="U55" s="44"/>
    </row>
    <row r="56" spans="1:21" ht="16.5" thickTop="1" thickBot="1" x14ac:dyDescent="0.3">
      <c r="A56" s="145">
        <v>115000</v>
      </c>
      <c r="B56" s="146" t="s">
        <v>23</v>
      </c>
      <c r="C56" s="105">
        <v>3.5999999999999997E-2</v>
      </c>
      <c r="D56" s="106">
        <v>6.6000000000000003E-2</v>
      </c>
      <c r="E56" s="106">
        <v>4.3999999999999997E-2</v>
      </c>
      <c r="F56" s="107">
        <v>7.1999999999999995E-2</v>
      </c>
      <c r="H56" s="138">
        <v>3.5999999999999997E-2</v>
      </c>
      <c r="I56" s="139">
        <v>6.6000000000000003E-2</v>
      </c>
      <c r="J56" s="139">
        <v>4.3999999999999997E-2</v>
      </c>
      <c r="K56" s="140">
        <v>7.1999999999999995E-2</v>
      </c>
      <c r="M56" s="290">
        <v>1.7999999999999999E-2</v>
      </c>
      <c r="N56" s="291">
        <v>3.3000000000000002E-2</v>
      </c>
      <c r="O56" s="291">
        <v>2.1999999999999999E-2</v>
      </c>
      <c r="P56" s="292">
        <v>3.5999999999999997E-2</v>
      </c>
      <c r="S56" s="44"/>
      <c r="U56" s="44"/>
    </row>
    <row r="57" spans="1:21" ht="16.5" thickTop="1" thickBot="1" x14ac:dyDescent="0.3">
      <c r="A57" s="145">
        <v>120000</v>
      </c>
      <c r="B57" s="146" t="s">
        <v>24</v>
      </c>
      <c r="C57" s="105">
        <v>3.5999999999999997E-2</v>
      </c>
      <c r="D57" s="106">
        <v>6.6000000000000003E-2</v>
      </c>
      <c r="E57" s="106">
        <v>4.3999999999999997E-2</v>
      </c>
      <c r="F57" s="107">
        <v>7.1999999999999995E-2</v>
      </c>
      <c r="H57" s="138">
        <v>3.5999999999999997E-2</v>
      </c>
      <c r="I57" s="139">
        <v>6.6000000000000003E-2</v>
      </c>
      <c r="J57" s="139">
        <v>4.3999999999999997E-2</v>
      </c>
      <c r="K57" s="140">
        <v>7.1999999999999995E-2</v>
      </c>
      <c r="M57" s="290">
        <v>1.7999999999999999E-2</v>
      </c>
      <c r="N57" s="291">
        <v>3.3000000000000002E-2</v>
      </c>
      <c r="O57" s="291">
        <v>2.1999999999999999E-2</v>
      </c>
      <c r="P57" s="292">
        <v>3.5999999999999997E-2</v>
      </c>
      <c r="S57" s="44"/>
      <c r="U57" s="44"/>
    </row>
    <row r="58" spans="1:21" ht="16.5" thickTop="1" thickBot="1" x14ac:dyDescent="0.3">
      <c r="A58" s="145">
        <v>125000</v>
      </c>
      <c r="B58" s="146" t="s">
        <v>25</v>
      </c>
      <c r="C58" s="105">
        <v>3.5999999999999997E-2</v>
      </c>
      <c r="D58" s="106">
        <v>6.6000000000000003E-2</v>
      </c>
      <c r="E58" s="106">
        <v>4.3999999999999997E-2</v>
      </c>
      <c r="F58" s="107">
        <v>7.1999999999999995E-2</v>
      </c>
      <c r="H58" s="138">
        <v>3.5999999999999997E-2</v>
      </c>
      <c r="I58" s="139">
        <v>6.6000000000000003E-2</v>
      </c>
      <c r="J58" s="139">
        <v>4.3999999999999997E-2</v>
      </c>
      <c r="K58" s="140">
        <v>7.1999999999999995E-2</v>
      </c>
      <c r="M58" s="290">
        <v>1.7999999999999999E-2</v>
      </c>
      <c r="N58" s="291">
        <v>3.3000000000000002E-2</v>
      </c>
      <c r="O58" s="291">
        <v>2.1999999999999999E-2</v>
      </c>
      <c r="P58" s="292">
        <v>3.5999999999999997E-2</v>
      </c>
      <c r="S58" s="44"/>
      <c r="U58" s="44"/>
    </row>
    <row r="59" spans="1:21" ht="16.5" thickTop="1" thickBot="1" x14ac:dyDescent="0.3">
      <c r="A59" s="145">
        <v>130000</v>
      </c>
      <c r="B59" s="146" t="s">
        <v>26</v>
      </c>
      <c r="C59" s="105">
        <v>3.5999999999999997E-2</v>
      </c>
      <c r="D59" s="106">
        <v>6.6000000000000003E-2</v>
      </c>
      <c r="E59" s="106">
        <v>4.3999999999999997E-2</v>
      </c>
      <c r="F59" s="107">
        <v>7.1999999999999995E-2</v>
      </c>
      <c r="H59" s="138">
        <v>3.5999999999999997E-2</v>
      </c>
      <c r="I59" s="139">
        <v>6.6000000000000003E-2</v>
      </c>
      <c r="J59" s="139">
        <v>4.3999999999999997E-2</v>
      </c>
      <c r="K59" s="140">
        <v>7.1999999999999995E-2</v>
      </c>
      <c r="M59" s="290">
        <v>1.7999999999999999E-2</v>
      </c>
      <c r="N59" s="291">
        <v>3.3000000000000002E-2</v>
      </c>
      <c r="O59" s="291">
        <v>2.1999999999999999E-2</v>
      </c>
      <c r="P59" s="292">
        <v>3.5999999999999997E-2</v>
      </c>
      <c r="S59" s="44"/>
      <c r="U59" s="44"/>
    </row>
    <row r="60" spans="1:21" ht="16.5" thickTop="1" thickBot="1" x14ac:dyDescent="0.3">
      <c r="A60" s="145">
        <v>135000</v>
      </c>
      <c r="B60" s="146" t="s">
        <v>27</v>
      </c>
      <c r="C60" s="105">
        <v>3.5999999999999997E-2</v>
      </c>
      <c r="D60" s="106">
        <v>6.6000000000000003E-2</v>
      </c>
      <c r="E60" s="106">
        <v>4.3999999999999997E-2</v>
      </c>
      <c r="F60" s="107">
        <v>7.1999999999999995E-2</v>
      </c>
      <c r="H60" s="138">
        <v>3.5999999999999997E-2</v>
      </c>
      <c r="I60" s="139">
        <v>6.6000000000000003E-2</v>
      </c>
      <c r="J60" s="139">
        <v>4.3999999999999997E-2</v>
      </c>
      <c r="K60" s="140">
        <v>7.1999999999999995E-2</v>
      </c>
      <c r="M60" s="290">
        <v>1.7999999999999999E-2</v>
      </c>
      <c r="N60" s="291">
        <v>3.3000000000000002E-2</v>
      </c>
      <c r="O60" s="291">
        <v>2.1999999999999999E-2</v>
      </c>
      <c r="P60" s="292">
        <v>3.5999999999999997E-2</v>
      </c>
      <c r="S60" s="44"/>
    </row>
    <row r="61" spans="1:21" ht="16.5" thickTop="1" thickBot="1" x14ac:dyDescent="0.3">
      <c r="A61" s="145">
        <v>140000</v>
      </c>
      <c r="B61" s="146" t="s">
        <v>28</v>
      </c>
      <c r="C61" s="108">
        <v>3.5999999999999997E-2</v>
      </c>
      <c r="D61" s="109">
        <v>6.6000000000000003E-2</v>
      </c>
      <c r="E61" s="109">
        <v>4.3999999999999997E-2</v>
      </c>
      <c r="F61" s="110">
        <v>7.1999999999999995E-2</v>
      </c>
      <c r="H61" s="141">
        <v>3.5999999999999997E-2</v>
      </c>
      <c r="I61" s="142">
        <v>6.6000000000000003E-2</v>
      </c>
      <c r="J61" s="142">
        <v>4.3999999999999997E-2</v>
      </c>
      <c r="K61" s="143">
        <v>7.1999999999999995E-2</v>
      </c>
      <c r="M61" s="293">
        <v>1.7999999999999999E-2</v>
      </c>
      <c r="N61" s="294">
        <v>3.3000000000000002E-2</v>
      </c>
      <c r="O61" s="294">
        <v>2.1999999999999999E-2</v>
      </c>
      <c r="P61" s="295">
        <v>3.5999999999999997E-2</v>
      </c>
    </row>
    <row r="62" spans="1:21" ht="13.5" thickTop="1" x14ac:dyDescent="0.25">
      <c r="B62" s="2"/>
      <c r="D62" s="30"/>
      <c r="F62" s="45"/>
    </row>
    <row r="63" spans="1:21" x14ac:dyDescent="0.25">
      <c r="B63" s="31"/>
      <c r="C63" s="32"/>
      <c r="D63" s="33"/>
      <c r="F63" s="26"/>
    </row>
    <row r="65" spans="2:2" x14ac:dyDescent="0.25">
      <c r="B65" s="34"/>
    </row>
  </sheetData>
  <mergeCells count="8">
    <mergeCell ref="S3:V4"/>
    <mergeCell ref="O3:R4"/>
    <mergeCell ref="C33:F34"/>
    <mergeCell ref="H33:K34"/>
    <mergeCell ref="C3:F4"/>
    <mergeCell ref="G3:J4"/>
    <mergeCell ref="K3:N4"/>
    <mergeCell ref="M33:P34"/>
  </mergeCells>
  <pageMargins left="0.7" right="0.7" top="0.75" bottom="0.75" header="0.3" footer="0.3"/>
  <pageSetup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0"/>
  <sheetViews>
    <sheetView zoomScale="90" zoomScaleNormal="90" workbookViewId="0">
      <selection activeCell="C24" sqref="C24"/>
    </sheetView>
  </sheetViews>
  <sheetFormatPr defaultRowHeight="12.75" x14ac:dyDescent="0.25"/>
  <cols>
    <col min="1" max="1" width="22.7109375" style="20" bestFit="1" customWidth="1"/>
    <col min="2" max="3" width="14.7109375" style="1" customWidth="1"/>
    <col min="4" max="4" width="18.7109375" style="1" customWidth="1"/>
    <col min="5" max="8" width="14.7109375" style="1" customWidth="1"/>
    <col min="9" max="9" width="31.7109375" style="1" customWidth="1"/>
    <col min="10" max="10" width="14.7109375" style="1" customWidth="1"/>
    <col min="11" max="11" width="10.28515625" style="1" bestFit="1" customWidth="1"/>
    <col min="12" max="12" width="8.5703125" style="1" bestFit="1" customWidth="1"/>
    <col min="13" max="13" width="11.7109375" style="1" bestFit="1" customWidth="1"/>
    <col min="14" max="14" width="8" style="1" bestFit="1" customWidth="1"/>
    <col min="15" max="15" width="9.28515625" style="1"/>
    <col min="16" max="16" width="5.28515625" style="1" bestFit="1" customWidth="1"/>
    <col min="17" max="19" width="7.28515625" style="1" bestFit="1" customWidth="1"/>
    <col min="20" max="24" width="8.5703125" style="1" bestFit="1" customWidth="1"/>
    <col min="25" max="184" width="9.28515625" style="1"/>
    <col min="185" max="185" width="1.7109375" style="1" customWidth="1"/>
    <col min="186" max="186" width="18" style="1" bestFit="1" customWidth="1"/>
    <col min="187" max="188" width="12.7109375" style="1" bestFit="1" customWidth="1"/>
    <col min="189" max="189" width="12.7109375" style="1" customWidth="1"/>
    <col min="190" max="190" width="12.7109375" style="1" bestFit="1" customWidth="1"/>
    <col min="191" max="191" width="11.28515625" style="1" bestFit="1" customWidth="1"/>
    <col min="192" max="192" width="12.7109375" style="1" bestFit="1" customWidth="1"/>
    <col min="193" max="193" width="10.42578125" style="1" bestFit="1" customWidth="1"/>
    <col min="194" max="194" width="12" style="1" bestFit="1" customWidth="1"/>
    <col min="195" max="195" width="11.28515625" style="1" bestFit="1" customWidth="1"/>
    <col min="196" max="196" width="12.7109375" style="1" bestFit="1" customWidth="1"/>
    <col min="197" max="440" width="9.28515625" style="1"/>
    <col min="441" max="441" width="1.7109375" style="1" customWidth="1"/>
    <col min="442" max="442" width="18" style="1" bestFit="1" customWidth="1"/>
    <col min="443" max="444" width="12.7109375" style="1" bestFit="1" customWidth="1"/>
    <col min="445" max="445" width="12.7109375" style="1" customWidth="1"/>
    <col min="446" max="446" width="12.7109375" style="1" bestFit="1" customWidth="1"/>
    <col min="447" max="447" width="11.28515625" style="1" bestFit="1" customWidth="1"/>
    <col min="448" max="448" width="12.7109375" style="1" bestFit="1" customWidth="1"/>
    <col min="449" max="449" width="10.42578125" style="1" bestFit="1" customWidth="1"/>
    <col min="450" max="450" width="12" style="1" bestFit="1" customWidth="1"/>
    <col min="451" max="451" width="11.28515625" style="1" bestFit="1" customWidth="1"/>
    <col min="452" max="452" width="12.7109375" style="1" bestFit="1" customWidth="1"/>
    <col min="453" max="696" width="9.28515625" style="1"/>
    <col min="697" max="697" width="1.7109375" style="1" customWidth="1"/>
    <col min="698" max="698" width="18" style="1" bestFit="1" customWidth="1"/>
    <col min="699" max="700" width="12.7109375" style="1" bestFit="1" customWidth="1"/>
    <col min="701" max="701" width="12.7109375" style="1" customWidth="1"/>
    <col min="702" max="702" width="12.7109375" style="1" bestFit="1" customWidth="1"/>
    <col min="703" max="703" width="11.28515625" style="1" bestFit="1" customWidth="1"/>
    <col min="704" max="704" width="12.7109375" style="1" bestFit="1" customWidth="1"/>
    <col min="705" max="705" width="10.42578125" style="1" bestFit="1" customWidth="1"/>
    <col min="706" max="706" width="12" style="1" bestFit="1" customWidth="1"/>
    <col min="707" max="707" width="11.28515625" style="1" bestFit="1" customWidth="1"/>
    <col min="708" max="708" width="12.7109375" style="1" bestFit="1" customWidth="1"/>
    <col min="709" max="952" width="9.28515625" style="1"/>
    <col min="953" max="953" width="1.7109375" style="1" customWidth="1"/>
    <col min="954" max="954" width="18" style="1" bestFit="1" customWidth="1"/>
    <col min="955" max="956" width="12.7109375" style="1" bestFit="1" customWidth="1"/>
    <col min="957" max="957" width="12.7109375" style="1" customWidth="1"/>
    <col min="958" max="958" width="12.7109375" style="1" bestFit="1" customWidth="1"/>
    <col min="959" max="959" width="11.28515625" style="1" bestFit="1" customWidth="1"/>
    <col min="960" max="960" width="12.7109375" style="1" bestFit="1" customWidth="1"/>
    <col min="961" max="961" width="10.42578125" style="1" bestFit="1" customWidth="1"/>
    <col min="962" max="962" width="12" style="1" bestFit="1" customWidth="1"/>
    <col min="963" max="963" width="11.28515625" style="1" bestFit="1" customWidth="1"/>
    <col min="964" max="964" width="12.7109375" style="1" bestFit="1" customWidth="1"/>
    <col min="965" max="1208" width="9.28515625" style="1"/>
    <col min="1209" max="1209" width="1.7109375" style="1" customWidth="1"/>
    <col min="1210" max="1210" width="18" style="1" bestFit="1" customWidth="1"/>
    <col min="1211" max="1212" width="12.7109375" style="1" bestFit="1" customWidth="1"/>
    <col min="1213" max="1213" width="12.7109375" style="1" customWidth="1"/>
    <col min="1214" max="1214" width="12.7109375" style="1" bestFit="1" customWidth="1"/>
    <col min="1215" max="1215" width="11.28515625" style="1" bestFit="1" customWidth="1"/>
    <col min="1216" max="1216" width="12.7109375" style="1" bestFit="1" customWidth="1"/>
    <col min="1217" max="1217" width="10.42578125" style="1" bestFit="1" customWidth="1"/>
    <col min="1218" max="1218" width="12" style="1" bestFit="1" customWidth="1"/>
    <col min="1219" max="1219" width="11.28515625" style="1" bestFit="1" customWidth="1"/>
    <col min="1220" max="1220" width="12.7109375" style="1" bestFit="1" customWidth="1"/>
    <col min="1221" max="1464" width="9.28515625" style="1"/>
    <col min="1465" max="1465" width="1.7109375" style="1" customWidth="1"/>
    <col min="1466" max="1466" width="18" style="1" bestFit="1" customWidth="1"/>
    <col min="1467" max="1468" width="12.7109375" style="1" bestFit="1" customWidth="1"/>
    <col min="1469" max="1469" width="12.7109375" style="1" customWidth="1"/>
    <col min="1470" max="1470" width="12.7109375" style="1" bestFit="1" customWidth="1"/>
    <col min="1471" max="1471" width="11.28515625" style="1" bestFit="1" customWidth="1"/>
    <col min="1472" max="1472" width="12.7109375" style="1" bestFit="1" customWidth="1"/>
    <col min="1473" max="1473" width="10.42578125" style="1" bestFit="1" customWidth="1"/>
    <col min="1474" max="1474" width="12" style="1" bestFit="1" customWidth="1"/>
    <col min="1475" max="1475" width="11.28515625" style="1" bestFit="1" customWidth="1"/>
    <col min="1476" max="1476" width="12.7109375" style="1" bestFit="1" customWidth="1"/>
    <col min="1477" max="1720" width="9.28515625" style="1"/>
    <col min="1721" max="1721" width="1.7109375" style="1" customWidth="1"/>
    <col min="1722" max="1722" width="18" style="1" bestFit="1" customWidth="1"/>
    <col min="1723" max="1724" width="12.7109375" style="1" bestFit="1" customWidth="1"/>
    <col min="1725" max="1725" width="12.7109375" style="1" customWidth="1"/>
    <col min="1726" max="1726" width="12.7109375" style="1" bestFit="1" customWidth="1"/>
    <col min="1727" max="1727" width="11.28515625" style="1" bestFit="1" customWidth="1"/>
    <col min="1728" max="1728" width="12.7109375" style="1" bestFit="1" customWidth="1"/>
    <col min="1729" max="1729" width="10.42578125" style="1" bestFit="1" customWidth="1"/>
    <col min="1730" max="1730" width="12" style="1" bestFit="1" customWidth="1"/>
    <col min="1731" max="1731" width="11.28515625" style="1" bestFit="1" customWidth="1"/>
    <col min="1732" max="1732" width="12.7109375" style="1" bestFit="1" customWidth="1"/>
    <col min="1733" max="1976" width="9.28515625" style="1"/>
    <col min="1977" max="1977" width="1.7109375" style="1" customWidth="1"/>
    <col min="1978" max="1978" width="18" style="1" bestFit="1" customWidth="1"/>
    <col min="1979" max="1980" width="12.7109375" style="1" bestFit="1" customWidth="1"/>
    <col min="1981" max="1981" width="12.7109375" style="1" customWidth="1"/>
    <col min="1982" max="1982" width="12.7109375" style="1" bestFit="1" customWidth="1"/>
    <col min="1983" max="1983" width="11.28515625" style="1" bestFit="1" customWidth="1"/>
    <col min="1984" max="1984" width="12.7109375" style="1" bestFit="1" customWidth="1"/>
    <col min="1985" max="1985" width="10.42578125" style="1" bestFit="1" customWidth="1"/>
    <col min="1986" max="1986" width="12" style="1" bestFit="1" customWidth="1"/>
    <col min="1987" max="1987" width="11.28515625" style="1" bestFit="1" customWidth="1"/>
    <col min="1988" max="1988" width="12.7109375" style="1" bestFit="1" customWidth="1"/>
    <col min="1989" max="2232" width="9.28515625" style="1"/>
    <col min="2233" max="2233" width="1.7109375" style="1" customWidth="1"/>
    <col min="2234" max="2234" width="18" style="1" bestFit="1" customWidth="1"/>
    <col min="2235" max="2236" width="12.7109375" style="1" bestFit="1" customWidth="1"/>
    <col min="2237" max="2237" width="12.7109375" style="1" customWidth="1"/>
    <col min="2238" max="2238" width="12.7109375" style="1" bestFit="1" customWidth="1"/>
    <col min="2239" max="2239" width="11.28515625" style="1" bestFit="1" customWidth="1"/>
    <col min="2240" max="2240" width="12.7109375" style="1" bestFit="1" customWidth="1"/>
    <col min="2241" max="2241" width="10.42578125" style="1" bestFit="1" customWidth="1"/>
    <col min="2242" max="2242" width="12" style="1" bestFit="1" customWidth="1"/>
    <col min="2243" max="2243" width="11.28515625" style="1" bestFit="1" customWidth="1"/>
    <col min="2244" max="2244" width="12.7109375" style="1" bestFit="1" customWidth="1"/>
    <col min="2245" max="2488" width="9.28515625" style="1"/>
    <col min="2489" max="2489" width="1.7109375" style="1" customWidth="1"/>
    <col min="2490" max="2490" width="18" style="1" bestFit="1" customWidth="1"/>
    <col min="2491" max="2492" width="12.7109375" style="1" bestFit="1" customWidth="1"/>
    <col min="2493" max="2493" width="12.7109375" style="1" customWidth="1"/>
    <col min="2494" max="2494" width="12.7109375" style="1" bestFit="1" customWidth="1"/>
    <col min="2495" max="2495" width="11.28515625" style="1" bestFit="1" customWidth="1"/>
    <col min="2496" max="2496" width="12.7109375" style="1" bestFit="1" customWidth="1"/>
    <col min="2497" max="2497" width="10.42578125" style="1" bestFit="1" customWidth="1"/>
    <col min="2498" max="2498" width="12" style="1" bestFit="1" customWidth="1"/>
    <col min="2499" max="2499" width="11.28515625" style="1" bestFit="1" customWidth="1"/>
    <col min="2500" max="2500" width="12.7109375" style="1" bestFit="1" customWidth="1"/>
    <col min="2501" max="2744" width="9.28515625" style="1"/>
    <col min="2745" max="2745" width="1.7109375" style="1" customWidth="1"/>
    <col min="2746" max="2746" width="18" style="1" bestFit="1" customWidth="1"/>
    <col min="2747" max="2748" width="12.7109375" style="1" bestFit="1" customWidth="1"/>
    <col min="2749" max="2749" width="12.7109375" style="1" customWidth="1"/>
    <col min="2750" max="2750" width="12.7109375" style="1" bestFit="1" customWidth="1"/>
    <col min="2751" max="2751" width="11.28515625" style="1" bestFit="1" customWidth="1"/>
    <col min="2752" max="2752" width="12.7109375" style="1" bestFit="1" customWidth="1"/>
    <col min="2753" max="2753" width="10.42578125" style="1" bestFit="1" customWidth="1"/>
    <col min="2754" max="2754" width="12" style="1" bestFit="1" customWidth="1"/>
    <col min="2755" max="2755" width="11.28515625" style="1" bestFit="1" customWidth="1"/>
    <col min="2756" max="2756" width="12.7109375" style="1" bestFit="1" customWidth="1"/>
    <col min="2757" max="3000" width="9.28515625" style="1"/>
    <col min="3001" max="3001" width="1.7109375" style="1" customWidth="1"/>
    <col min="3002" max="3002" width="18" style="1" bestFit="1" customWidth="1"/>
    <col min="3003" max="3004" width="12.7109375" style="1" bestFit="1" customWidth="1"/>
    <col min="3005" max="3005" width="12.7109375" style="1" customWidth="1"/>
    <col min="3006" max="3006" width="12.7109375" style="1" bestFit="1" customWidth="1"/>
    <col min="3007" max="3007" width="11.28515625" style="1" bestFit="1" customWidth="1"/>
    <col min="3008" max="3008" width="12.7109375" style="1" bestFit="1" customWidth="1"/>
    <col min="3009" max="3009" width="10.42578125" style="1" bestFit="1" customWidth="1"/>
    <col min="3010" max="3010" width="12" style="1" bestFit="1" customWidth="1"/>
    <col min="3011" max="3011" width="11.28515625" style="1" bestFit="1" customWidth="1"/>
    <col min="3012" max="3012" width="12.7109375" style="1" bestFit="1" customWidth="1"/>
    <col min="3013" max="3256" width="9.28515625" style="1"/>
    <col min="3257" max="3257" width="1.7109375" style="1" customWidth="1"/>
    <col min="3258" max="3258" width="18" style="1" bestFit="1" customWidth="1"/>
    <col min="3259" max="3260" width="12.7109375" style="1" bestFit="1" customWidth="1"/>
    <col min="3261" max="3261" width="12.7109375" style="1" customWidth="1"/>
    <col min="3262" max="3262" width="12.7109375" style="1" bestFit="1" customWidth="1"/>
    <col min="3263" max="3263" width="11.28515625" style="1" bestFit="1" customWidth="1"/>
    <col min="3264" max="3264" width="12.7109375" style="1" bestFit="1" customWidth="1"/>
    <col min="3265" max="3265" width="10.42578125" style="1" bestFit="1" customWidth="1"/>
    <col min="3266" max="3266" width="12" style="1" bestFit="1" customWidth="1"/>
    <col min="3267" max="3267" width="11.28515625" style="1" bestFit="1" customWidth="1"/>
    <col min="3268" max="3268" width="12.7109375" style="1" bestFit="1" customWidth="1"/>
    <col min="3269" max="3512" width="9.28515625" style="1"/>
    <col min="3513" max="3513" width="1.7109375" style="1" customWidth="1"/>
    <col min="3514" max="3514" width="18" style="1" bestFit="1" customWidth="1"/>
    <col min="3515" max="3516" width="12.7109375" style="1" bestFit="1" customWidth="1"/>
    <col min="3517" max="3517" width="12.7109375" style="1" customWidth="1"/>
    <col min="3518" max="3518" width="12.7109375" style="1" bestFit="1" customWidth="1"/>
    <col min="3519" max="3519" width="11.28515625" style="1" bestFit="1" customWidth="1"/>
    <col min="3520" max="3520" width="12.7109375" style="1" bestFit="1" customWidth="1"/>
    <col min="3521" max="3521" width="10.42578125" style="1" bestFit="1" customWidth="1"/>
    <col min="3522" max="3522" width="12" style="1" bestFit="1" customWidth="1"/>
    <col min="3523" max="3523" width="11.28515625" style="1" bestFit="1" customWidth="1"/>
    <col min="3524" max="3524" width="12.7109375" style="1" bestFit="1" customWidth="1"/>
    <col min="3525" max="3768" width="9.28515625" style="1"/>
    <col min="3769" max="3769" width="1.7109375" style="1" customWidth="1"/>
    <col min="3770" max="3770" width="18" style="1" bestFit="1" customWidth="1"/>
    <col min="3771" max="3772" width="12.7109375" style="1" bestFit="1" customWidth="1"/>
    <col min="3773" max="3773" width="12.7109375" style="1" customWidth="1"/>
    <col min="3774" max="3774" width="12.7109375" style="1" bestFit="1" customWidth="1"/>
    <col min="3775" max="3775" width="11.28515625" style="1" bestFit="1" customWidth="1"/>
    <col min="3776" max="3776" width="12.7109375" style="1" bestFit="1" customWidth="1"/>
    <col min="3777" max="3777" width="10.42578125" style="1" bestFit="1" customWidth="1"/>
    <col min="3778" max="3778" width="12" style="1" bestFit="1" customWidth="1"/>
    <col min="3779" max="3779" width="11.28515625" style="1" bestFit="1" customWidth="1"/>
    <col min="3780" max="3780" width="12.7109375" style="1" bestFit="1" customWidth="1"/>
    <col min="3781" max="4024" width="9.28515625" style="1"/>
    <col min="4025" max="4025" width="1.7109375" style="1" customWidth="1"/>
    <col min="4026" max="4026" width="18" style="1" bestFit="1" customWidth="1"/>
    <col min="4027" max="4028" width="12.7109375" style="1" bestFit="1" customWidth="1"/>
    <col min="4029" max="4029" width="12.7109375" style="1" customWidth="1"/>
    <col min="4030" max="4030" width="12.7109375" style="1" bestFit="1" customWidth="1"/>
    <col min="4031" max="4031" width="11.28515625" style="1" bestFit="1" customWidth="1"/>
    <col min="4032" max="4032" width="12.7109375" style="1" bestFit="1" customWidth="1"/>
    <col min="4033" max="4033" width="10.42578125" style="1" bestFit="1" customWidth="1"/>
    <col min="4034" max="4034" width="12" style="1" bestFit="1" customWidth="1"/>
    <col min="4035" max="4035" width="11.28515625" style="1" bestFit="1" customWidth="1"/>
    <col min="4036" max="4036" width="12.7109375" style="1" bestFit="1" customWidth="1"/>
    <col min="4037" max="4280" width="9.28515625" style="1"/>
    <col min="4281" max="4281" width="1.7109375" style="1" customWidth="1"/>
    <col min="4282" max="4282" width="18" style="1" bestFit="1" customWidth="1"/>
    <col min="4283" max="4284" width="12.7109375" style="1" bestFit="1" customWidth="1"/>
    <col min="4285" max="4285" width="12.7109375" style="1" customWidth="1"/>
    <col min="4286" max="4286" width="12.7109375" style="1" bestFit="1" customWidth="1"/>
    <col min="4287" max="4287" width="11.28515625" style="1" bestFit="1" customWidth="1"/>
    <col min="4288" max="4288" width="12.7109375" style="1" bestFit="1" customWidth="1"/>
    <col min="4289" max="4289" width="10.42578125" style="1" bestFit="1" customWidth="1"/>
    <col min="4290" max="4290" width="12" style="1" bestFit="1" customWidth="1"/>
    <col min="4291" max="4291" width="11.28515625" style="1" bestFit="1" customWidth="1"/>
    <col min="4292" max="4292" width="12.7109375" style="1" bestFit="1" customWidth="1"/>
    <col min="4293" max="4536" width="9.28515625" style="1"/>
    <col min="4537" max="4537" width="1.7109375" style="1" customWidth="1"/>
    <col min="4538" max="4538" width="18" style="1" bestFit="1" customWidth="1"/>
    <col min="4539" max="4540" width="12.7109375" style="1" bestFit="1" customWidth="1"/>
    <col min="4541" max="4541" width="12.7109375" style="1" customWidth="1"/>
    <col min="4542" max="4542" width="12.7109375" style="1" bestFit="1" customWidth="1"/>
    <col min="4543" max="4543" width="11.28515625" style="1" bestFit="1" customWidth="1"/>
    <col min="4544" max="4544" width="12.7109375" style="1" bestFit="1" customWidth="1"/>
    <col min="4545" max="4545" width="10.42578125" style="1" bestFit="1" customWidth="1"/>
    <col min="4546" max="4546" width="12" style="1" bestFit="1" customWidth="1"/>
    <col min="4547" max="4547" width="11.28515625" style="1" bestFit="1" customWidth="1"/>
    <col min="4548" max="4548" width="12.7109375" style="1" bestFit="1" customWidth="1"/>
    <col min="4549" max="4792" width="9.28515625" style="1"/>
    <col min="4793" max="4793" width="1.7109375" style="1" customWidth="1"/>
    <col min="4794" max="4794" width="18" style="1" bestFit="1" customWidth="1"/>
    <col min="4795" max="4796" width="12.7109375" style="1" bestFit="1" customWidth="1"/>
    <col min="4797" max="4797" width="12.7109375" style="1" customWidth="1"/>
    <col min="4798" max="4798" width="12.7109375" style="1" bestFit="1" customWidth="1"/>
    <col min="4799" max="4799" width="11.28515625" style="1" bestFit="1" customWidth="1"/>
    <col min="4800" max="4800" width="12.7109375" style="1" bestFit="1" customWidth="1"/>
    <col min="4801" max="4801" width="10.42578125" style="1" bestFit="1" customWidth="1"/>
    <col min="4802" max="4802" width="12" style="1" bestFit="1" customWidth="1"/>
    <col min="4803" max="4803" width="11.28515625" style="1" bestFit="1" customWidth="1"/>
    <col min="4804" max="4804" width="12.7109375" style="1" bestFit="1" customWidth="1"/>
    <col min="4805" max="5048" width="9.28515625" style="1"/>
    <col min="5049" max="5049" width="1.7109375" style="1" customWidth="1"/>
    <col min="5050" max="5050" width="18" style="1" bestFit="1" customWidth="1"/>
    <col min="5051" max="5052" width="12.7109375" style="1" bestFit="1" customWidth="1"/>
    <col min="5053" max="5053" width="12.7109375" style="1" customWidth="1"/>
    <col min="5054" max="5054" width="12.7109375" style="1" bestFit="1" customWidth="1"/>
    <col min="5055" max="5055" width="11.28515625" style="1" bestFit="1" customWidth="1"/>
    <col min="5056" max="5056" width="12.7109375" style="1" bestFit="1" customWidth="1"/>
    <col min="5057" max="5057" width="10.42578125" style="1" bestFit="1" customWidth="1"/>
    <col min="5058" max="5058" width="12" style="1" bestFit="1" customWidth="1"/>
    <col min="5059" max="5059" width="11.28515625" style="1" bestFit="1" customWidth="1"/>
    <col min="5060" max="5060" width="12.7109375" style="1" bestFit="1" customWidth="1"/>
    <col min="5061" max="5304" width="9.28515625" style="1"/>
    <col min="5305" max="5305" width="1.7109375" style="1" customWidth="1"/>
    <col min="5306" max="5306" width="18" style="1" bestFit="1" customWidth="1"/>
    <col min="5307" max="5308" width="12.7109375" style="1" bestFit="1" customWidth="1"/>
    <col min="5309" max="5309" width="12.7109375" style="1" customWidth="1"/>
    <col min="5310" max="5310" width="12.7109375" style="1" bestFit="1" customWidth="1"/>
    <col min="5311" max="5311" width="11.28515625" style="1" bestFit="1" customWidth="1"/>
    <col min="5312" max="5312" width="12.7109375" style="1" bestFit="1" customWidth="1"/>
    <col min="5313" max="5313" width="10.42578125" style="1" bestFit="1" customWidth="1"/>
    <col min="5314" max="5314" width="12" style="1" bestFit="1" customWidth="1"/>
    <col min="5315" max="5315" width="11.28515625" style="1" bestFit="1" customWidth="1"/>
    <col min="5316" max="5316" width="12.7109375" style="1" bestFit="1" customWidth="1"/>
    <col min="5317" max="5560" width="9.28515625" style="1"/>
    <col min="5561" max="5561" width="1.7109375" style="1" customWidth="1"/>
    <col min="5562" max="5562" width="18" style="1" bestFit="1" customWidth="1"/>
    <col min="5563" max="5564" width="12.7109375" style="1" bestFit="1" customWidth="1"/>
    <col min="5565" max="5565" width="12.7109375" style="1" customWidth="1"/>
    <col min="5566" max="5566" width="12.7109375" style="1" bestFit="1" customWidth="1"/>
    <col min="5567" max="5567" width="11.28515625" style="1" bestFit="1" customWidth="1"/>
    <col min="5568" max="5568" width="12.7109375" style="1" bestFit="1" customWidth="1"/>
    <col min="5569" max="5569" width="10.42578125" style="1" bestFit="1" customWidth="1"/>
    <col min="5570" max="5570" width="12" style="1" bestFit="1" customWidth="1"/>
    <col min="5571" max="5571" width="11.28515625" style="1" bestFit="1" customWidth="1"/>
    <col min="5572" max="5572" width="12.7109375" style="1" bestFit="1" customWidth="1"/>
    <col min="5573" max="5816" width="9.28515625" style="1"/>
    <col min="5817" max="5817" width="1.7109375" style="1" customWidth="1"/>
    <col min="5818" max="5818" width="18" style="1" bestFit="1" customWidth="1"/>
    <col min="5819" max="5820" width="12.7109375" style="1" bestFit="1" customWidth="1"/>
    <col min="5821" max="5821" width="12.7109375" style="1" customWidth="1"/>
    <col min="5822" max="5822" width="12.7109375" style="1" bestFit="1" customWidth="1"/>
    <col min="5823" max="5823" width="11.28515625" style="1" bestFit="1" customWidth="1"/>
    <col min="5824" max="5824" width="12.7109375" style="1" bestFit="1" customWidth="1"/>
    <col min="5825" max="5825" width="10.42578125" style="1" bestFit="1" customWidth="1"/>
    <col min="5826" max="5826" width="12" style="1" bestFit="1" customWidth="1"/>
    <col min="5827" max="5827" width="11.28515625" style="1" bestFit="1" customWidth="1"/>
    <col min="5828" max="5828" width="12.7109375" style="1" bestFit="1" customWidth="1"/>
    <col min="5829" max="6072" width="9.28515625" style="1"/>
    <col min="6073" max="6073" width="1.7109375" style="1" customWidth="1"/>
    <col min="6074" max="6074" width="18" style="1" bestFit="1" customWidth="1"/>
    <col min="6075" max="6076" width="12.7109375" style="1" bestFit="1" customWidth="1"/>
    <col min="6077" max="6077" width="12.7109375" style="1" customWidth="1"/>
    <col min="6078" max="6078" width="12.7109375" style="1" bestFit="1" customWidth="1"/>
    <col min="6079" max="6079" width="11.28515625" style="1" bestFit="1" customWidth="1"/>
    <col min="6080" max="6080" width="12.7109375" style="1" bestFit="1" customWidth="1"/>
    <col min="6081" max="6081" width="10.42578125" style="1" bestFit="1" customWidth="1"/>
    <col min="6082" max="6082" width="12" style="1" bestFit="1" customWidth="1"/>
    <col min="6083" max="6083" width="11.28515625" style="1" bestFit="1" customWidth="1"/>
    <col min="6084" max="6084" width="12.7109375" style="1" bestFit="1" customWidth="1"/>
    <col min="6085" max="6328" width="9.28515625" style="1"/>
    <col min="6329" max="6329" width="1.7109375" style="1" customWidth="1"/>
    <col min="6330" max="6330" width="18" style="1" bestFit="1" customWidth="1"/>
    <col min="6331" max="6332" width="12.7109375" style="1" bestFit="1" customWidth="1"/>
    <col min="6333" max="6333" width="12.7109375" style="1" customWidth="1"/>
    <col min="6334" max="6334" width="12.7109375" style="1" bestFit="1" customWidth="1"/>
    <col min="6335" max="6335" width="11.28515625" style="1" bestFit="1" customWidth="1"/>
    <col min="6336" max="6336" width="12.7109375" style="1" bestFit="1" customWidth="1"/>
    <col min="6337" max="6337" width="10.42578125" style="1" bestFit="1" customWidth="1"/>
    <col min="6338" max="6338" width="12" style="1" bestFit="1" customWidth="1"/>
    <col min="6339" max="6339" width="11.28515625" style="1" bestFit="1" customWidth="1"/>
    <col min="6340" max="6340" width="12.7109375" style="1" bestFit="1" customWidth="1"/>
    <col min="6341" max="6584" width="9.28515625" style="1"/>
    <col min="6585" max="6585" width="1.7109375" style="1" customWidth="1"/>
    <col min="6586" max="6586" width="18" style="1" bestFit="1" customWidth="1"/>
    <col min="6587" max="6588" width="12.7109375" style="1" bestFit="1" customWidth="1"/>
    <col min="6589" max="6589" width="12.7109375" style="1" customWidth="1"/>
    <col min="6590" max="6590" width="12.7109375" style="1" bestFit="1" customWidth="1"/>
    <col min="6591" max="6591" width="11.28515625" style="1" bestFit="1" customWidth="1"/>
    <col min="6592" max="6592" width="12.7109375" style="1" bestFit="1" customWidth="1"/>
    <col min="6593" max="6593" width="10.42578125" style="1" bestFit="1" customWidth="1"/>
    <col min="6594" max="6594" width="12" style="1" bestFit="1" customWidth="1"/>
    <col min="6595" max="6595" width="11.28515625" style="1" bestFit="1" customWidth="1"/>
    <col min="6596" max="6596" width="12.7109375" style="1" bestFit="1" customWidth="1"/>
    <col min="6597" max="6840" width="9.28515625" style="1"/>
    <col min="6841" max="6841" width="1.7109375" style="1" customWidth="1"/>
    <col min="6842" max="6842" width="18" style="1" bestFit="1" customWidth="1"/>
    <col min="6843" max="6844" width="12.7109375" style="1" bestFit="1" customWidth="1"/>
    <col min="6845" max="6845" width="12.7109375" style="1" customWidth="1"/>
    <col min="6846" max="6846" width="12.7109375" style="1" bestFit="1" customWidth="1"/>
    <col min="6847" max="6847" width="11.28515625" style="1" bestFit="1" customWidth="1"/>
    <col min="6848" max="6848" width="12.7109375" style="1" bestFit="1" customWidth="1"/>
    <col min="6849" max="6849" width="10.42578125" style="1" bestFit="1" customWidth="1"/>
    <col min="6850" max="6850" width="12" style="1" bestFit="1" customWidth="1"/>
    <col min="6851" max="6851" width="11.28515625" style="1" bestFit="1" customWidth="1"/>
    <col min="6852" max="6852" width="12.7109375" style="1" bestFit="1" customWidth="1"/>
    <col min="6853" max="7096" width="9.28515625" style="1"/>
    <col min="7097" max="7097" width="1.7109375" style="1" customWidth="1"/>
    <col min="7098" max="7098" width="18" style="1" bestFit="1" customWidth="1"/>
    <col min="7099" max="7100" width="12.7109375" style="1" bestFit="1" customWidth="1"/>
    <col min="7101" max="7101" width="12.7109375" style="1" customWidth="1"/>
    <col min="7102" max="7102" width="12.7109375" style="1" bestFit="1" customWidth="1"/>
    <col min="7103" max="7103" width="11.28515625" style="1" bestFit="1" customWidth="1"/>
    <col min="7104" max="7104" width="12.7109375" style="1" bestFit="1" customWidth="1"/>
    <col min="7105" max="7105" width="10.42578125" style="1" bestFit="1" customWidth="1"/>
    <col min="7106" max="7106" width="12" style="1" bestFit="1" customWidth="1"/>
    <col min="7107" max="7107" width="11.28515625" style="1" bestFit="1" customWidth="1"/>
    <col min="7108" max="7108" width="12.7109375" style="1" bestFit="1" customWidth="1"/>
    <col min="7109" max="7352" width="9.28515625" style="1"/>
    <col min="7353" max="7353" width="1.7109375" style="1" customWidth="1"/>
    <col min="7354" max="7354" width="18" style="1" bestFit="1" customWidth="1"/>
    <col min="7355" max="7356" width="12.7109375" style="1" bestFit="1" customWidth="1"/>
    <col min="7357" max="7357" width="12.7109375" style="1" customWidth="1"/>
    <col min="7358" max="7358" width="12.7109375" style="1" bestFit="1" customWidth="1"/>
    <col min="7359" max="7359" width="11.28515625" style="1" bestFit="1" customWidth="1"/>
    <col min="7360" max="7360" width="12.7109375" style="1" bestFit="1" customWidth="1"/>
    <col min="7361" max="7361" width="10.42578125" style="1" bestFit="1" customWidth="1"/>
    <col min="7362" max="7362" width="12" style="1" bestFit="1" customWidth="1"/>
    <col min="7363" max="7363" width="11.28515625" style="1" bestFit="1" customWidth="1"/>
    <col min="7364" max="7364" width="12.7109375" style="1" bestFit="1" customWidth="1"/>
    <col min="7365" max="7608" width="9.28515625" style="1"/>
    <col min="7609" max="7609" width="1.7109375" style="1" customWidth="1"/>
    <col min="7610" max="7610" width="18" style="1" bestFit="1" customWidth="1"/>
    <col min="7611" max="7612" width="12.7109375" style="1" bestFit="1" customWidth="1"/>
    <col min="7613" max="7613" width="12.7109375" style="1" customWidth="1"/>
    <col min="7614" max="7614" width="12.7109375" style="1" bestFit="1" customWidth="1"/>
    <col min="7615" max="7615" width="11.28515625" style="1" bestFit="1" customWidth="1"/>
    <col min="7616" max="7616" width="12.7109375" style="1" bestFit="1" customWidth="1"/>
    <col min="7617" max="7617" width="10.42578125" style="1" bestFit="1" customWidth="1"/>
    <col min="7618" max="7618" width="12" style="1" bestFit="1" customWidth="1"/>
    <col min="7619" max="7619" width="11.28515625" style="1" bestFit="1" customWidth="1"/>
    <col min="7620" max="7620" width="12.7109375" style="1" bestFit="1" customWidth="1"/>
    <col min="7621" max="7864" width="9.28515625" style="1"/>
    <col min="7865" max="7865" width="1.7109375" style="1" customWidth="1"/>
    <col min="7866" max="7866" width="18" style="1" bestFit="1" customWidth="1"/>
    <col min="7867" max="7868" width="12.7109375" style="1" bestFit="1" customWidth="1"/>
    <col min="7869" max="7869" width="12.7109375" style="1" customWidth="1"/>
    <col min="7870" max="7870" width="12.7109375" style="1" bestFit="1" customWidth="1"/>
    <col min="7871" max="7871" width="11.28515625" style="1" bestFit="1" customWidth="1"/>
    <col min="7872" max="7872" width="12.7109375" style="1" bestFit="1" customWidth="1"/>
    <col min="7873" max="7873" width="10.42578125" style="1" bestFit="1" customWidth="1"/>
    <col min="7874" max="7874" width="12" style="1" bestFit="1" customWidth="1"/>
    <col min="7875" max="7875" width="11.28515625" style="1" bestFit="1" customWidth="1"/>
    <col min="7876" max="7876" width="12.7109375" style="1" bestFit="1" customWidth="1"/>
    <col min="7877" max="8120" width="9.28515625" style="1"/>
    <col min="8121" max="8121" width="1.7109375" style="1" customWidth="1"/>
    <col min="8122" max="8122" width="18" style="1" bestFit="1" customWidth="1"/>
    <col min="8123" max="8124" width="12.7109375" style="1" bestFit="1" customWidth="1"/>
    <col min="8125" max="8125" width="12.7109375" style="1" customWidth="1"/>
    <col min="8126" max="8126" width="12.7109375" style="1" bestFit="1" customWidth="1"/>
    <col min="8127" max="8127" width="11.28515625" style="1" bestFit="1" customWidth="1"/>
    <col min="8128" max="8128" width="12.7109375" style="1" bestFit="1" customWidth="1"/>
    <col min="8129" max="8129" width="10.42578125" style="1" bestFit="1" customWidth="1"/>
    <col min="8130" max="8130" width="12" style="1" bestFit="1" customWidth="1"/>
    <col min="8131" max="8131" width="11.28515625" style="1" bestFit="1" customWidth="1"/>
    <col min="8132" max="8132" width="12.7109375" style="1" bestFit="1" customWidth="1"/>
    <col min="8133" max="8376" width="9.28515625" style="1"/>
    <col min="8377" max="8377" width="1.7109375" style="1" customWidth="1"/>
    <col min="8378" max="8378" width="18" style="1" bestFit="1" customWidth="1"/>
    <col min="8379" max="8380" width="12.7109375" style="1" bestFit="1" customWidth="1"/>
    <col min="8381" max="8381" width="12.7109375" style="1" customWidth="1"/>
    <col min="8382" max="8382" width="12.7109375" style="1" bestFit="1" customWidth="1"/>
    <col min="8383" max="8383" width="11.28515625" style="1" bestFit="1" customWidth="1"/>
    <col min="8384" max="8384" width="12.7109375" style="1" bestFit="1" customWidth="1"/>
    <col min="8385" max="8385" width="10.42578125" style="1" bestFit="1" customWidth="1"/>
    <col min="8386" max="8386" width="12" style="1" bestFit="1" customWidth="1"/>
    <col min="8387" max="8387" width="11.28515625" style="1" bestFit="1" customWidth="1"/>
    <col min="8388" max="8388" width="12.7109375" style="1" bestFit="1" customWidth="1"/>
    <col min="8389" max="8632" width="9.28515625" style="1"/>
    <col min="8633" max="8633" width="1.7109375" style="1" customWidth="1"/>
    <col min="8634" max="8634" width="18" style="1" bestFit="1" customWidth="1"/>
    <col min="8635" max="8636" width="12.7109375" style="1" bestFit="1" customWidth="1"/>
    <col min="8637" max="8637" width="12.7109375" style="1" customWidth="1"/>
    <col min="8638" max="8638" width="12.7109375" style="1" bestFit="1" customWidth="1"/>
    <col min="8639" max="8639" width="11.28515625" style="1" bestFit="1" customWidth="1"/>
    <col min="8640" max="8640" width="12.7109375" style="1" bestFit="1" customWidth="1"/>
    <col min="8641" max="8641" width="10.42578125" style="1" bestFit="1" customWidth="1"/>
    <col min="8642" max="8642" width="12" style="1" bestFit="1" customWidth="1"/>
    <col min="8643" max="8643" width="11.28515625" style="1" bestFit="1" customWidth="1"/>
    <col min="8644" max="8644" width="12.7109375" style="1" bestFit="1" customWidth="1"/>
    <col min="8645" max="8888" width="9.28515625" style="1"/>
    <col min="8889" max="8889" width="1.7109375" style="1" customWidth="1"/>
    <col min="8890" max="8890" width="18" style="1" bestFit="1" customWidth="1"/>
    <col min="8891" max="8892" width="12.7109375" style="1" bestFit="1" customWidth="1"/>
    <col min="8893" max="8893" width="12.7109375" style="1" customWidth="1"/>
    <col min="8894" max="8894" width="12.7109375" style="1" bestFit="1" customWidth="1"/>
    <col min="8895" max="8895" width="11.28515625" style="1" bestFit="1" customWidth="1"/>
    <col min="8896" max="8896" width="12.7109375" style="1" bestFit="1" customWidth="1"/>
    <col min="8897" max="8897" width="10.42578125" style="1" bestFit="1" customWidth="1"/>
    <col min="8898" max="8898" width="12" style="1" bestFit="1" customWidth="1"/>
    <col min="8899" max="8899" width="11.28515625" style="1" bestFit="1" customWidth="1"/>
    <col min="8900" max="8900" width="12.7109375" style="1" bestFit="1" customWidth="1"/>
    <col min="8901" max="9144" width="9.28515625" style="1"/>
    <col min="9145" max="9145" width="1.7109375" style="1" customWidth="1"/>
    <col min="9146" max="9146" width="18" style="1" bestFit="1" customWidth="1"/>
    <col min="9147" max="9148" width="12.7109375" style="1" bestFit="1" customWidth="1"/>
    <col min="9149" max="9149" width="12.7109375" style="1" customWidth="1"/>
    <col min="9150" max="9150" width="12.7109375" style="1" bestFit="1" customWidth="1"/>
    <col min="9151" max="9151" width="11.28515625" style="1" bestFit="1" customWidth="1"/>
    <col min="9152" max="9152" width="12.7109375" style="1" bestFit="1" customWidth="1"/>
    <col min="9153" max="9153" width="10.42578125" style="1" bestFit="1" customWidth="1"/>
    <col min="9154" max="9154" width="12" style="1" bestFit="1" customWidth="1"/>
    <col min="9155" max="9155" width="11.28515625" style="1" bestFit="1" customWidth="1"/>
    <col min="9156" max="9156" width="12.7109375" style="1" bestFit="1" customWidth="1"/>
    <col min="9157" max="9400" width="9.28515625" style="1"/>
    <col min="9401" max="9401" width="1.7109375" style="1" customWidth="1"/>
    <col min="9402" max="9402" width="18" style="1" bestFit="1" customWidth="1"/>
    <col min="9403" max="9404" width="12.7109375" style="1" bestFit="1" customWidth="1"/>
    <col min="9405" max="9405" width="12.7109375" style="1" customWidth="1"/>
    <col min="9406" max="9406" width="12.7109375" style="1" bestFit="1" customWidth="1"/>
    <col min="9407" max="9407" width="11.28515625" style="1" bestFit="1" customWidth="1"/>
    <col min="9408" max="9408" width="12.7109375" style="1" bestFit="1" customWidth="1"/>
    <col min="9409" max="9409" width="10.42578125" style="1" bestFit="1" customWidth="1"/>
    <col min="9410" max="9410" width="12" style="1" bestFit="1" customWidth="1"/>
    <col min="9411" max="9411" width="11.28515625" style="1" bestFit="1" customWidth="1"/>
    <col min="9412" max="9412" width="12.7109375" style="1" bestFit="1" customWidth="1"/>
    <col min="9413" max="9656" width="9.28515625" style="1"/>
    <col min="9657" max="9657" width="1.7109375" style="1" customWidth="1"/>
    <col min="9658" max="9658" width="18" style="1" bestFit="1" customWidth="1"/>
    <col min="9659" max="9660" width="12.7109375" style="1" bestFit="1" customWidth="1"/>
    <col min="9661" max="9661" width="12.7109375" style="1" customWidth="1"/>
    <col min="9662" max="9662" width="12.7109375" style="1" bestFit="1" customWidth="1"/>
    <col min="9663" max="9663" width="11.28515625" style="1" bestFit="1" customWidth="1"/>
    <col min="9664" max="9664" width="12.7109375" style="1" bestFit="1" customWidth="1"/>
    <col min="9665" max="9665" width="10.42578125" style="1" bestFit="1" customWidth="1"/>
    <col min="9666" max="9666" width="12" style="1" bestFit="1" customWidth="1"/>
    <col min="9667" max="9667" width="11.28515625" style="1" bestFit="1" customWidth="1"/>
    <col min="9668" max="9668" width="12.7109375" style="1" bestFit="1" customWidth="1"/>
    <col min="9669" max="9912" width="9.28515625" style="1"/>
    <col min="9913" max="9913" width="1.7109375" style="1" customWidth="1"/>
    <col min="9914" max="9914" width="18" style="1" bestFit="1" customWidth="1"/>
    <col min="9915" max="9916" width="12.7109375" style="1" bestFit="1" customWidth="1"/>
    <col min="9917" max="9917" width="12.7109375" style="1" customWidth="1"/>
    <col min="9918" max="9918" width="12.7109375" style="1" bestFit="1" customWidth="1"/>
    <col min="9919" max="9919" width="11.28515625" style="1" bestFit="1" customWidth="1"/>
    <col min="9920" max="9920" width="12.7109375" style="1" bestFit="1" customWidth="1"/>
    <col min="9921" max="9921" width="10.42578125" style="1" bestFit="1" customWidth="1"/>
    <col min="9922" max="9922" width="12" style="1" bestFit="1" customWidth="1"/>
    <col min="9923" max="9923" width="11.28515625" style="1" bestFit="1" customWidth="1"/>
    <col min="9924" max="9924" width="12.7109375" style="1" bestFit="1" customWidth="1"/>
    <col min="9925" max="10168" width="9.28515625" style="1"/>
    <col min="10169" max="10169" width="1.7109375" style="1" customWidth="1"/>
    <col min="10170" max="10170" width="18" style="1" bestFit="1" customWidth="1"/>
    <col min="10171" max="10172" width="12.7109375" style="1" bestFit="1" customWidth="1"/>
    <col min="10173" max="10173" width="12.7109375" style="1" customWidth="1"/>
    <col min="10174" max="10174" width="12.7109375" style="1" bestFit="1" customWidth="1"/>
    <col min="10175" max="10175" width="11.28515625" style="1" bestFit="1" customWidth="1"/>
    <col min="10176" max="10176" width="12.7109375" style="1" bestFit="1" customWidth="1"/>
    <col min="10177" max="10177" width="10.42578125" style="1" bestFit="1" customWidth="1"/>
    <col min="10178" max="10178" width="12" style="1" bestFit="1" customWidth="1"/>
    <col min="10179" max="10179" width="11.28515625" style="1" bestFit="1" customWidth="1"/>
    <col min="10180" max="10180" width="12.7109375" style="1" bestFit="1" customWidth="1"/>
    <col min="10181" max="10424" width="9.28515625" style="1"/>
    <col min="10425" max="10425" width="1.7109375" style="1" customWidth="1"/>
    <col min="10426" max="10426" width="18" style="1" bestFit="1" customWidth="1"/>
    <col min="10427" max="10428" width="12.7109375" style="1" bestFit="1" customWidth="1"/>
    <col min="10429" max="10429" width="12.7109375" style="1" customWidth="1"/>
    <col min="10430" max="10430" width="12.7109375" style="1" bestFit="1" customWidth="1"/>
    <col min="10431" max="10431" width="11.28515625" style="1" bestFit="1" customWidth="1"/>
    <col min="10432" max="10432" width="12.7109375" style="1" bestFit="1" customWidth="1"/>
    <col min="10433" max="10433" width="10.42578125" style="1" bestFit="1" customWidth="1"/>
    <col min="10434" max="10434" width="12" style="1" bestFit="1" customWidth="1"/>
    <col min="10435" max="10435" width="11.28515625" style="1" bestFit="1" customWidth="1"/>
    <col min="10436" max="10436" width="12.7109375" style="1" bestFit="1" customWidth="1"/>
    <col min="10437" max="10680" width="9.28515625" style="1"/>
    <col min="10681" max="10681" width="1.7109375" style="1" customWidth="1"/>
    <col min="10682" max="10682" width="18" style="1" bestFit="1" customWidth="1"/>
    <col min="10683" max="10684" width="12.7109375" style="1" bestFit="1" customWidth="1"/>
    <col min="10685" max="10685" width="12.7109375" style="1" customWidth="1"/>
    <col min="10686" max="10686" width="12.7109375" style="1" bestFit="1" customWidth="1"/>
    <col min="10687" max="10687" width="11.28515625" style="1" bestFit="1" customWidth="1"/>
    <col min="10688" max="10688" width="12.7109375" style="1" bestFit="1" customWidth="1"/>
    <col min="10689" max="10689" width="10.42578125" style="1" bestFit="1" customWidth="1"/>
    <col min="10690" max="10690" width="12" style="1" bestFit="1" customWidth="1"/>
    <col min="10691" max="10691" width="11.28515625" style="1" bestFit="1" customWidth="1"/>
    <col min="10692" max="10692" width="12.7109375" style="1" bestFit="1" customWidth="1"/>
    <col min="10693" max="10936" width="9.28515625" style="1"/>
    <col min="10937" max="10937" width="1.7109375" style="1" customWidth="1"/>
    <col min="10938" max="10938" width="18" style="1" bestFit="1" customWidth="1"/>
    <col min="10939" max="10940" width="12.7109375" style="1" bestFit="1" customWidth="1"/>
    <col min="10941" max="10941" width="12.7109375" style="1" customWidth="1"/>
    <col min="10942" max="10942" width="12.7109375" style="1" bestFit="1" customWidth="1"/>
    <col min="10943" max="10943" width="11.28515625" style="1" bestFit="1" customWidth="1"/>
    <col min="10944" max="10944" width="12.7109375" style="1" bestFit="1" customWidth="1"/>
    <col min="10945" max="10945" width="10.42578125" style="1" bestFit="1" customWidth="1"/>
    <col min="10946" max="10946" width="12" style="1" bestFit="1" customWidth="1"/>
    <col min="10947" max="10947" width="11.28515625" style="1" bestFit="1" customWidth="1"/>
    <col min="10948" max="10948" width="12.7109375" style="1" bestFit="1" customWidth="1"/>
    <col min="10949" max="11192" width="9.28515625" style="1"/>
    <col min="11193" max="11193" width="1.7109375" style="1" customWidth="1"/>
    <col min="11194" max="11194" width="18" style="1" bestFit="1" customWidth="1"/>
    <col min="11195" max="11196" width="12.7109375" style="1" bestFit="1" customWidth="1"/>
    <col min="11197" max="11197" width="12.7109375" style="1" customWidth="1"/>
    <col min="11198" max="11198" width="12.7109375" style="1" bestFit="1" customWidth="1"/>
    <col min="11199" max="11199" width="11.28515625" style="1" bestFit="1" customWidth="1"/>
    <col min="11200" max="11200" width="12.7109375" style="1" bestFit="1" customWidth="1"/>
    <col min="11201" max="11201" width="10.42578125" style="1" bestFit="1" customWidth="1"/>
    <col min="11202" max="11202" width="12" style="1" bestFit="1" customWidth="1"/>
    <col min="11203" max="11203" width="11.28515625" style="1" bestFit="1" customWidth="1"/>
    <col min="11204" max="11204" width="12.7109375" style="1" bestFit="1" customWidth="1"/>
    <col min="11205" max="11448" width="9.28515625" style="1"/>
    <col min="11449" max="11449" width="1.7109375" style="1" customWidth="1"/>
    <col min="11450" max="11450" width="18" style="1" bestFit="1" customWidth="1"/>
    <col min="11451" max="11452" width="12.7109375" style="1" bestFit="1" customWidth="1"/>
    <col min="11453" max="11453" width="12.7109375" style="1" customWidth="1"/>
    <col min="11454" max="11454" width="12.7109375" style="1" bestFit="1" customWidth="1"/>
    <col min="11455" max="11455" width="11.28515625" style="1" bestFit="1" customWidth="1"/>
    <col min="11456" max="11456" width="12.7109375" style="1" bestFit="1" customWidth="1"/>
    <col min="11457" max="11457" width="10.42578125" style="1" bestFit="1" customWidth="1"/>
    <col min="11458" max="11458" width="12" style="1" bestFit="1" customWidth="1"/>
    <col min="11459" max="11459" width="11.28515625" style="1" bestFit="1" customWidth="1"/>
    <col min="11460" max="11460" width="12.7109375" style="1" bestFit="1" customWidth="1"/>
    <col min="11461" max="11704" width="9.28515625" style="1"/>
    <col min="11705" max="11705" width="1.7109375" style="1" customWidth="1"/>
    <col min="11706" max="11706" width="18" style="1" bestFit="1" customWidth="1"/>
    <col min="11707" max="11708" width="12.7109375" style="1" bestFit="1" customWidth="1"/>
    <col min="11709" max="11709" width="12.7109375" style="1" customWidth="1"/>
    <col min="11710" max="11710" width="12.7109375" style="1" bestFit="1" customWidth="1"/>
    <col min="11711" max="11711" width="11.28515625" style="1" bestFit="1" customWidth="1"/>
    <col min="11712" max="11712" width="12.7109375" style="1" bestFit="1" customWidth="1"/>
    <col min="11713" max="11713" width="10.42578125" style="1" bestFit="1" customWidth="1"/>
    <col min="11714" max="11714" width="12" style="1" bestFit="1" customWidth="1"/>
    <col min="11715" max="11715" width="11.28515625" style="1" bestFit="1" customWidth="1"/>
    <col min="11716" max="11716" width="12.7109375" style="1" bestFit="1" customWidth="1"/>
    <col min="11717" max="11960" width="9.28515625" style="1"/>
    <col min="11961" max="11961" width="1.7109375" style="1" customWidth="1"/>
    <col min="11962" max="11962" width="18" style="1" bestFit="1" customWidth="1"/>
    <col min="11963" max="11964" width="12.7109375" style="1" bestFit="1" customWidth="1"/>
    <col min="11965" max="11965" width="12.7109375" style="1" customWidth="1"/>
    <col min="11966" max="11966" width="12.7109375" style="1" bestFit="1" customWidth="1"/>
    <col min="11967" max="11967" width="11.28515625" style="1" bestFit="1" customWidth="1"/>
    <col min="11968" max="11968" width="12.7109375" style="1" bestFit="1" customWidth="1"/>
    <col min="11969" max="11969" width="10.42578125" style="1" bestFit="1" customWidth="1"/>
    <col min="11970" max="11970" width="12" style="1" bestFit="1" customWidth="1"/>
    <col min="11971" max="11971" width="11.28515625" style="1" bestFit="1" customWidth="1"/>
    <col min="11972" max="11972" width="12.7109375" style="1" bestFit="1" customWidth="1"/>
    <col min="11973" max="12216" width="9.28515625" style="1"/>
    <col min="12217" max="12217" width="1.7109375" style="1" customWidth="1"/>
    <col min="12218" max="12218" width="18" style="1" bestFit="1" customWidth="1"/>
    <col min="12219" max="12220" width="12.7109375" style="1" bestFit="1" customWidth="1"/>
    <col min="12221" max="12221" width="12.7109375" style="1" customWidth="1"/>
    <col min="12222" max="12222" width="12.7109375" style="1" bestFit="1" customWidth="1"/>
    <col min="12223" max="12223" width="11.28515625" style="1" bestFit="1" customWidth="1"/>
    <col min="12224" max="12224" width="12.7109375" style="1" bestFit="1" customWidth="1"/>
    <col min="12225" max="12225" width="10.42578125" style="1" bestFit="1" customWidth="1"/>
    <col min="12226" max="12226" width="12" style="1" bestFit="1" customWidth="1"/>
    <col min="12227" max="12227" width="11.28515625" style="1" bestFit="1" customWidth="1"/>
    <col min="12228" max="12228" width="12.7109375" style="1" bestFit="1" customWidth="1"/>
    <col min="12229" max="12472" width="9.28515625" style="1"/>
    <col min="12473" max="12473" width="1.7109375" style="1" customWidth="1"/>
    <col min="12474" max="12474" width="18" style="1" bestFit="1" customWidth="1"/>
    <col min="12475" max="12476" width="12.7109375" style="1" bestFit="1" customWidth="1"/>
    <col min="12477" max="12477" width="12.7109375" style="1" customWidth="1"/>
    <col min="12478" max="12478" width="12.7109375" style="1" bestFit="1" customWidth="1"/>
    <col min="12479" max="12479" width="11.28515625" style="1" bestFit="1" customWidth="1"/>
    <col min="12480" max="12480" width="12.7109375" style="1" bestFit="1" customWidth="1"/>
    <col min="12481" max="12481" width="10.42578125" style="1" bestFit="1" customWidth="1"/>
    <col min="12482" max="12482" width="12" style="1" bestFit="1" customWidth="1"/>
    <col min="12483" max="12483" width="11.28515625" style="1" bestFit="1" customWidth="1"/>
    <col min="12484" max="12484" width="12.7109375" style="1" bestFit="1" customWidth="1"/>
    <col min="12485" max="12728" width="9.28515625" style="1"/>
    <col min="12729" max="12729" width="1.7109375" style="1" customWidth="1"/>
    <col min="12730" max="12730" width="18" style="1" bestFit="1" customWidth="1"/>
    <col min="12731" max="12732" width="12.7109375" style="1" bestFit="1" customWidth="1"/>
    <col min="12733" max="12733" width="12.7109375" style="1" customWidth="1"/>
    <col min="12734" max="12734" width="12.7109375" style="1" bestFit="1" customWidth="1"/>
    <col min="12735" max="12735" width="11.28515625" style="1" bestFit="1" customWidth="1"/>
    <col min="12736" max="12736" width="12.7109375" style="1" bestFit="1" customWidth="1"/>
    <col min="12737" max="12737" width="10.42578125" style="1" bestFit="1" customWidth="1"/>
    <col min="12738" max="12738" width="12" style="1" bestFit="1" customWidth="1"/>
    <col min="12739" max="12739" width="11.28515625" style="1" bestFit="1" customWidth="1"/>
    <col min="12740" max="12740" width="12.7109375" style="1" bestFit="1" customWidth="1"/>
    <col min="12741" max="12984" width="9.28515625" style="1"/>
    <col min="12985" max="12985" width="1.7109375" style="1" customWidth="1"/>
    <col min="12986" max="12986" width="18" style="1" bestFit="1" customWidth="1"/>
    <col min="12987" max="12988" width="12.7109375" style="1" bestFit="1" customWidth="1"/>
    <col min="12989" max="12989" width="12.7109375" style="1" customWidth="1"/>
    <col min="12990" max="12990" width="12.7109375" style="1" bestFit="1" customWidth="1"/>
    <col min="12991" max="12991" width="11.28515625" style="1" bestFit="1" customWidth="1"/>
    <col min="12992" max="12992" width="12.7109375" style="1" bestFit="1" customWidth="1"/>
    <col min="12993" max="12993" width="10.42578125" style="1" bestFit="1" customWidth="1"/>
    <col min="12994" max="12994" width="12" style="1" bestFit="1" customWidth="1"/>
    <col min="12995" max="12995" width="11.28515625" style="1" bestFit="1" customWidth="1"/>
    <col min="12996" max="12996" width="12.7109375" style="1" bestFit="1" customWidth="1"/>
    <col min="12997" max="13240" width="9.28515625" style="1"/>
    <col min="13241" max="13241" width="1.7109375" style="1" customWidth="1"/>
    <col min="13242" max="13242" width="18" style="1" bestFit="1" customWidth="1"/>
    <col min="13243" max="13244" width="12.7109375" style="1" bestFit="1" customWidth="1"/>
    <col min="13245" max="13245" width="12.7109375" style="1" customWidth="1"/>
    <col min="13246" max="13246" width="12.7109375" style="1" bestFit="1" customWidth="1"/>
    <col min="13247" max="13247" width="11.28515625" style="1" bestFit="1" customWidth="1"/>
    <col min="13248" max="13248" width="12.7109375" style="1" bestFit="1" customWidth="1"/>
    <col min="13249" max="13249" width="10.42578125" style="1" bestFit="1" customWidth="1"/>
    <col min="13250" max="13250" width="12" style="1" bestFit="1" customWidth="1"/>
    <col min="13251" max="13251" width="11.28515625" style="1" bestFit="1" customWidth="1"/>
    <col min="13252" max="13252" width="12.7109375" style="1" bestFit="1" customWidth="1"/>
    <col min="13253" max="13496" width="9.28515625" style="1"/>
    <col min="13497" max="13497" width="1.7109375" style="1" customWidth="1"/>
    <col min="13498" max="13498" width="18" style="1" bestFit="1" customWidth="1"/>
    <col min="13499" max="13500" width="12.7109375" style="1" bestFit="1" customWidth="1"/>
    <col min="13501" max="13501" width="12.7109375" style="1" customWidth="1"/>
    <col min="13502" max="13502" width="12.7109375" style="1" bestFit="1" customWidth="1"/>
    <col min="13503" max="13503" width="11.28515625" style="1" bestFit="1" customWidth="1"/>
    <col min="13504" max="13504" width="12.7109375" style="1" bestFit="1" customWidth="1"/>
    <col min="13505" max="13505" width="10.42578125" style="1" bestFit="1" customWidth="1"/>
    <col min="13506" max="13506" width="12" style="1" bestFit="1" customWidth="1"/>
    <col min="13507" max="13507" width="11.28515625" style="1" bestFit="1" customWidth="1"/>
    <col min="13508" max="13508" width="12.7109375" style="1" bestFit="1" customWidth="1"/>
    <col min="13509" max="13752" width="9.28515625" style="1"/>
    <col min="13753" max="13753" width="1.7109375" style="1" customWidth="1"/>
    <col min="13754" max="13754" width="18" style="1" bestFit="1" customWidth="1"/>
    <col min="13755" max="13756" width="12.7109375" style="1" bestFit="1" customWidth="1"/>
    <col min="13757" max="13757" width="12.7109375" style="1" customWidth="1"/>
    <col min="13758" max="13758" width="12.7109375" style="1" bestFit="1" customWidth="1"/>
    <col min="13759" max="13759" width="11.28515625" style="1" bestFit="1" customWidth="1"/>
    <col min="13760" max="13760" width="12.7109375" style="1" bestFit="1" customWidth="1"/>
    <col min="13761" max="13761" width="10.42578125" style="1" bestFit="1" customWidth="1"/>
    <col min="13762" max="13762" width="12" style="1" bestFit="1" customWidth="1"/>
    <col min="13763" max="13763" width="11.28515625" style="1" bestFit="1" customWidth="1"/>
    <col min="13764" max="13764" width="12.7109375" style="1" bestFit="1" customWidth="1"/>
    <col min="13765" max="14008" width="9.28515625" style="1"/>
    <col min="14009" max="14009" width="1.7109375" style="1" customWidth="1"/>
    <col min="14010" max="14010" width="18" style="1" bestFit="1" customWidth="1"/>
    <col min="14011" max="14012" width="12.7109375" style="1" bestFit="1" customWidth="1"/>
    <col min="14013" max="14013" width="12.7109375" style="1" customWidth="1"/>
    <col min="14014" max="14014" width="12.7109375" style="1" bestFit="1" customWidth="1"/>
    <col min="14015" max="14015" width="11.28515625" style="1" bestFit="1" customWidth="1"/>
    <col min="14016" max="14016" width="12.7109375" style="1" bestFit="1" customWidth="1"/>
    <col min="14017" max="14017" width="10.42578125" style="1" bestFit="1" customWidth="1"/>
    <col min="14018" max="14018" width="12" style="1" bestFit="1" customWidth="1"/>
    <col min="14019" max="14019" width="11.28515625" style="1" bestFit="1" customWidth="1"/>
    <col min="14020" max="14020" width="12.7109375" style="1" bestFit="1" customWidth="1"/>
    <col min="14021" max="14264" width="9.28515625" style="1"/>
    <col min="14265" max="14265" width="1.7109375" style="1" customWidth="1"/>
    <col min="14266" max="14266" width="18" style="1" bestFit="1" customWidth="1"/>
    <col min="14267" max="14268" width="12.7109375" style="1" bestFit="1" customWidth="1"/>
    <col min="14269" max="14269" width="12.7109375" style="1" customWidth="1"/>
    <col min="14270" max="14270" width="12.7109375" style="1" bestFit="1" customWidth="1"/>
    <col min="14271" max="14271" width="11.28515625" style="1" bestFit="1" customWidth="1"/>
    <col min="14272" max="14272" width="12.7109375" style="1" bestFit="1" customWidth="1"/>
    <col min="14273" max="14273" width="10.42578125" style="1" bestFit="1" customWidth="1"/>
    <col min="14274" max="14274" width="12" style="1" bestFit="1" customWidth="1"/>
    <col min="14275" max="14275" width="11.28515625" style="1" bestFit="1" customWidth="1"/>
    <col min="14276" max="14276" width="12.7109375" style="1" bestFit="1" customWidth="1"/>
    <col min="14277" max="14520" width="9.28515625" style="1"/>
    <col min="14521" max="14521" width="1.7109375" style="1" customWidth="1"/>
    <col min="14522" max="14522" width="18" style="1" bestFit="1" customWidth="1"/>
    <col min="14523" max="14524" width="12.7109375" style="1" bestFit="1" customWidth="1"/>
    <col min="14525" max="14525" width="12.7109375" style="1" customWidth="1"/>
    <col min="14526" max="14526" width="12.7109375" style="1" bestFit="1" customWidth="1"/>
    <col min="14527" max="14527" width="11.28515625" style="1" bestFit="1" customWidth="1"/>
    <col min="14528" max="14528" width="12.7109375" style="1" bestFit="1" customWidth="1"/>
    <col min="14529" max="14529" width="10.42578125" style="1" bestFit="1" customWidth="1"/>
    <col min="14530" max="14530" width="12" style="1" bestFit="1" customWidth="1"/>
    <col min="14531" max="14531" width="11.28515625" style="1" bestFit="1" customWidth="1"/>
    <col min="14532" max="14532" width="12.7109375" style="1" bestFit="1" customWidth="1"/>
    <col min="14533" max="14776" width="9.28515625" style="1"/>
    <col min="14777" max="14777" width="1.7109375" style="1" customWidth="1"/>
    <col min="14778" max="14778" width="18" style="1" bestFit="1" customWidth="1"/>
    <col min="14779" max="14780" width="12.7109375" style="1" bestFit="1" customWidth="1"/>
    <col min="14781" max="14781" width="12.7109375" style="1" customWidth="1"/>
    <col min="14782" max="14782" width="12.7109375" style="1" bestFit="1" customWidth="1"/>
    <col min="14783" max="14783" width="11.28515625" style="1" bestFit="1" customWidth="1"/>
    <col min="14784" max="14784" width="12.7109375" style="1" bestFit="1" customWidth="1"/>
    <col min="14785" max="14785" width="10.42578125" style="1" bestFit="1" customWidth="1"/>
    <col min="14786" max="14786" width="12" style="1" bestFit="1" customWidth="1"/>
    <col min="14787" max="14787" width="11.28515625" style="1" bestFit="1" customWidth="1"/>
    <col min="14788" max="14788" width="12.7109375" style="1" bestFit="1" customWidth="1"/>
    <col min="14789" max="15032" width="9.28515625" style="1"/>
    <col min="15033" max="15033" width="1.7109375" style="1" customWidth="1"/>
    <col min="15034" max="15034" width="18" style="1" bestFit="1" customWidth="1"/>
    <col min="15035" max="15036" width="12.7109375" style="1" bestFit="1" customWidth="1"/>
    <col min="15037" max="15037" width="12.7109375" style="1" customWidth="1"/>
    <col min="15038" max="15038" width="12.7109375" style="1" bestFit="1" customWidth="1"/>
    <col min="15039" max="15039" width="11.28515625" style="1" bestFit="1" customWidth="1"/>
    <col min="15040" max="15040" width="12.7109375" style="1" bestFit="1" customWidth="1"/>
    <col min="15041" max="15041" width="10.42578125" style="1" bestFit="1" customWidth="1"/>
    <col min="15042" max="15042" width="12" style="1" bestFit="1" customWidth="1"/>
    <col min="15043" max="15043" width="11.28515625" style="1" bestFit="1" customWidth="1"/>
    <col min="15044" max="15044" width="12.7109375" style="1" bestFit="1" customWidth="1"/>
    <col min="15045" max="15288" width="9.28515625" style="1"/>
    <col min="15289" max="15289" width="1.7109375" style="1" customWidth="1"/>
    <col min="15290" max="15290" width="18" style="1" bestFit="1" customWidth="1"/>
    <col min="15291" max="15292" width="12.7109375" style="1" bestFit="1" customWidth="1"/>
    <col min="15293" max="15293" width="12.7109375" style="1" customWidth="1"/>
    <col min="15294" max="15294" width="12.7109375" style="1" bestFit="1" customWidth="1"/>
    <col min="15295" max="15295" width="11.28515625" style="1" bestFit="1" customWidth="1"/>
    <col min="15296" max="15296" width="12.7109375" style="1" bestFit="1" customWidth="1"/>
    <col min="15297" max="15297" width="10.42578125" style="1" bestFit="1" customWidth="1"/>
    <col min="15298" max="15298" width="12" style="1" bestFit="1" customWidth="1"/>
    <col min="15299" max="15299" width="11.28515625" style="1" bestFit="1" customWidth="1"/>
    <col min="15300" max="15300" width="12.7109375" style="1" bestFit="1" customWidth="1"/>
    <col min="15301" max="15544" width="9.28515625" style="1"/>
    <col min="15545" max="15545" width="1.7109375" style="1" customWidth="1"/>
    <col min="15546" max="15546" width="18" style="1" bestFit="1" customWidth="1"/>
    <col min="15547" max="15548" width="12.7109375" style="1" bestFit="1" customWidth="1"/>
    <col min="15549" max="15549" width="12.7109375" style="1" customWidth="1"/>
    <col min="15550" max="15550" width="12.7109375" style="1" bestFit="1" customWidth="1"/>
    <col min="15551" max="15551" width="11.28515625" style="1" bestFit="1" customWidth="1"/>
    <col min="15552" max="15552" width="12.7109375" style="1" bestFit="1" customWidth="1"/>
    <col min="15553" max="15553" width="10.42578125" style="1" bestFit="1" customWidth="1"/>
    <col min="15554" max="15554" width="12" style="1" bestFit="1" customWidth="1"/>
    <col min="15555" max="15555" width="11.28515625" style="1" bestFit="1" customWidth="1"/>
    <col min="15556" max="15556" width="12.7109375" style="1" bestFit="1" customWidth="1"/>
    <col min="15557" max="15800" width="9.28515625" style="1"/>
    <col min="15801" max="15801" width="1.7109375" style="1" customWidth="1"/>
    <col min="15802" max="15802" width="18" style="1" bestFit="1" customWidth="1"/>
    <col min="15803" max="15804" width="12.7109375" style="1" bestFit="1" customWidth="1"/>
    <col min="15805" max="15805" width="12.7109375" style="1" customWidth="1"/>
    <col min="15806" max="15806" width="12.7109375" style="1" bestFit="1" customWidth="1"/>
    <col min="15807" max="15807" width="11.28515625" style="1" bestFit="1" customWidth="1"/>
    <col min="15808" max="15808" width="12.7109375" style="1" bestFit="1" customWidth="1"/>
    <col min="15809" max="15809" width="10.42578125" style="1" bestFit="1" customWidth="1"/>
    <col min="15810" max="15810" width="12" style="1" bestFit="1" customWidth="1"/>
    <col min="15811" max="15811" width="11.28515625" style="1" bestFit="1" customWidth="1"/>
    <col min="15812" max="15812" width="12.7109375" style="1" bestFit="1" customWidth="1"/>
    <col min="15813" max="16056" width="9.28515625" style="1"/>
    <col min="16057" max="16057" width="1.7109375" style="1" customWidth="1"/>
    <col min="16058" max="16058" width="18" style="1" bestFit="1" customWidth="1"/>
    <col min="16059" max="16060" width="12.7109375" style="1" bestFit="1" customWidth="1"/>
    <col min="16061" max="16061" width="12.7109375" style="1" customWidth="1"/>
    <col min="16062" max="16062" width="12.7109375" style="1" bestFit="1" customWidth="1"/>
    <col min="16063" max="16063" width="11.28515625" style="1" bestFit="1" customWidth="1"/>
    <col min="16064" max="16064" width="12.7109375" style="1" bestFit="1" customWidth="1"/>
    <col min="16065" max="16065" width="10.42578125" style="1" bestFit="1" customWidth="1"/>
    <col min="16066" max="16066" width="12" style="1" bestFit="1" customWidth="1"/>
    <col min="16067" max="16067" width="11.28515625" style="1" bestFit="1" customWidth="1"/>
    <col min="16068" max="16068" width="12.7109375" style="1" bestFit="1" customWidth="1"/>
    <col min="16069" max="16383" width="9.28515625" style="1"/>
    <col min="16384" max="16384" width="9.28515625" style="1" customWidth="1"/>
  </cols>
  <sheetData>
    <row r="1" spans="1:17" ht="13.5" thickBot="1" x14ac:dyDescent="0.3"/>
    <row r="2" spans="1:17" ht="21.75" thickTop="1" thickBot="1" x14ac:dyDescent="0.3">
      <c r="A2" s="362" t="s">
        <v>99</v>
      </c>
      <c r="B2" s="363"/>
      <c r="C2" s="363"/>
      <c r="D2" s="364"/>
      <c r="E2" s="173"/>
      <c r="F2" s="173"/>
      <c r="G2" s="173"/>
      <c r="H2" s="173"/>
      <c r="I2" s="173"/>
      <c r="J2" s="173"/>
      <c r="Q2" s="19"/>
    </row>
    <row r="3" spans="1:17" ht="18.75" thickTop="1" x14ac:dyDescent="0.25">
      <c r="A3" s="153"/>
      <c r="B3" s="154"/>
      <c r="C3" s="154"/>
      <c r="D3" s="154"/>
      <c r="E3" s="154"/>
    </row>
    <row r="4" spans="1:17" ht="13.5" thickBot="1" x14ac:dyDescent="0.3">
      <c r="B4" s="365"/>
      <c r="C4" s="365"/>
      <c r="D4" s="365"/>
      <c r="E4" s="365"/>
      <c r="F4" s="365"/>
      <c r="G4" s="365"/>
      <c r="H4" s="365"/>
      <c r="I4" s="365"/>
      <c r="J4" s="365"/>
    </row>
    <row r="5" spans="1:17" ht="39" thickTop="1" x14ac:dyDescent="0.25">
      <c r="A5" s="156" t="s">
        <v>39</v>
      </c>
      <c r="B5" s="157" t="s">
        <v>75</v>
      </c>
      <c r="C5" s="157" t="s">
        <v>76</v>
      </c>
      <c r="D5" s="272" t="s">
        <v>65</v>
      </c>
      <c r="E5" s="168" t="s">
        <v>98</v>
      </c>
      <c r="F5" s="155"/>
      <c r="G5" s="155"/>
    </row>
    <row r="6" spans="1:17" ht="12.75" customHeight="1" x14ac:dyDescent="0.25">
      <c r="A6" s="46" t="s">
        <v>29</v>
      </c>
      <c r="B6" s="158">
        <v>1189</v>
      </c>
      <c r="C6" s="158">
        <v>1073</v>
      </c>
      <c r="D6" s="273">
        <v>1005</v>
      </c>
      <c r="E6" s="159">
        <v>890</v>
      </c>
      <c r="F6" s="155"/>
      <c r="G6" s="155"/>
    </row>
    <row r="7" spans="1:17" x14ac:dyDescent="0.25">
      <c r="A7" s="46" t="s">
        <v>37</v>
      </c>
      <c r="B7" s="158">
        <v>2593</v>
      </c>
      <c r="C7" s="158">
        <v>2340</v>
      </c>
      <c r="D7" s="273">
        <v>2195</v>
      </c>
      <c r="E7" s="159">
        <v>1944</v>
      </c>
      <c r="F7" s="155"/>
      <c r="G7" s="155"/>
    </row>
    <row r="8" spans="1:17" x14ac:dyDescent="0.25">
      <c r="A8" s="46" t="s">
        <v>2</v>
      </c>
      <c r="B8" s="158">
        <v>1735</v>
      </c>
      <c r="C8" s="158">
        <v>1566</v>
      </c>
      <c r="D8" s="273">
        <v>1468</v>
      </c>
      <c r="E8" s="159">
        <v>1302</v>
      </c>
      <c r="F8" s="155"/>
      <c r="G8" s="155"/>
    </row>
    <row r="9" spans="1:17" ht="13.5" thickBot="1" x14ac:dyDescent="0.3">
      <c r="A9" s="160" t="s">
        <v>1</v>
      </c>
      <c r="B9" s="161">
        <v>3028</v>
      </c>
      <c r="C9" s="161">
        <v>2731</v>
      </c>
      <c r="D9" s="274">
        <v>2562</v>
      </c>
      <c r="E9" s="162">
        <v>2270</v>
      </c>
      <c r="F9" s="155"/>
      <c r="G9" s="155"/>
    </row>
    <row r="10" spans="1:17" ht="14.25" thickTop="1" thickBot="1" x14ac:dyDescent="0.3">
      <c r="B10" s="365"/>
      <c r="C10" s="365"/>
      <c r="D10" s="365"/>
      <c r="E10" s="365"/>
      <c r="F10" s="365"/>
      <c r="G10" s="365"/>
      <c r="H10" s="365"/>
      <c r="I10" s="365"/>
      <c r="J10" s="365"/>
    </row>
    <row r="11" spans="1:17" ht="13.5" thickTop="1" x14ac:dyDescent="0.25">
      <c r="A11" s="163" t="s">
        <v>78</v>
      </c>
      <c r="B11" s="164" t="s">
        <v>93</v>
      </c>
      <c r="C11" s="164" t="s">
        <v>94</v>
      </c>
      <c r="D11" s="164" t="s">
        <v>92</v>
      </c>
    </row>
    <row r="12" spans="1:17" x14ac:dyDescent="0.25">
      <c r="A12" s="46" t="s">
        <v>29</v>
      </c>
      <c r="B12" s="165">
        <v>39</v>
      </c>
      <c r="C12" s="165">
        <f>SUM(B12,B26)</f>
        <v>49.67</v>
      </c>
      <c r="D12" s="165">
        <v>10.67</v>
      </c>
    </row>
    <row r="13" spans="1:17" ht="12.75" customHeight="1" x14ac:dyDescent="0.25">
      <c r="A13" s="46" t="s">
        <v>37</v>
      </c>
      <c r="B13" s="166">
        <v>80</v>
      </c>
      <c r="C13" s="165">
        <f>SUM(B13,B26)</f>
        <v>90.67</v>
      </c>
      <c r="D13" s="166">
        <v>10.67</v>
      </c>
    </row>
    <row r="14" spans="1:17" x14ac:dyDescent="0.25">
      <c r="A14" s="46" t="s">
        <v>2</v>
      </c>
      <c r="B14" s="165">
        <v>73</v>
      </c>
      <c r="C14" s="165">
        <f>SUM(B14,B27)</f>
        <v>83.67</v>
      </c>
      <c r="D14" s="165">
        <v>10.67</v>
      </c>
    </row>
    <row r="15" spans="1:17" ht="13.5" thickBot="1" x14ac:dyDescent="0.3">
      <c r="A15" s="160" t="s">
        <v>1</v>
      </c>
      <c r="B15" s="167">
        <v>119</v>
      </c>
      <c r="C15" s="167">
        <f>SUM(B15,B28)</f>
        <v>129.66999999999999</v>
      </c>
      <c r="D15" s="167">
        <v>10.67</v>
      </c>
    </row>
    <row r="16" spans="1:17" s="26" customFormat="1" ht="13.5" thickTop="1" x14ac:dyDescent="0.25">
      <c r="A16" s="151"/>
      <c r="B16" s="152"/>
    </row>
    <row r="17" spans="1:10" ht="13.5" thickBot="1" x14ac:dyDescent="0.3">
      <c r="B17" s="365"/>
      <c r="C17" s="365"/>
      <c r="D17" s="365"/>
      <c r="E17" s="365"/>
      <c r="F17" s="365"/>
      <c r="G17" s="365"/>
      <c r="H17" s="365"/>
      <c r="I17" s="365"/>
      <c r="J17" s="365"/>
    </row>
    <row r="18" spans="1:10" ht="15.75" customHeight="1" thickTop="1" x14ac:dyDescent="0.25">
      <c r="A18" s="169" t="s">
        <v>79</v>
      </c>
      <c r="B18" s="366" t="s">
        <v>77</v>
      </c>
      <c r="C18" s="367"/>
      <c r="D18" s="367"/>
      <c r="E18" s="368"/>
    </row>
    <row r="19" spans="1:10" ht="38.25" x14ac:dyDescent="0.25">
      <c r="A19" s="170" t="s">
        <v>56</v>
      </c>
      <c r="B19" s="171" t="s">
        <v>75</v>
      </c>
      <c r="C19" s="171" t="s">
        <v>76</v>
      </c>
      <c r="D19" s="171" t="s">
        <v>65</v>
      </c>
      <c r="E19" s="275" t="s">
        <v>98</v>
      </c>
    </row>
    <row r="20" spans="1:10" x14ac:dyDescent="0.25">
      <c r="A20" s="170" t="s">
        <v>29</v>
      </c>
      <c r="B20" s="158">
        <v>254</v>
      </c>
      <c r="C20" s="158">
        <v>205</v>
      </c>
      <c r="D20" s="158">
        <v>188</v>
      </c>
      <c r="E20" s="165">
        <v>188</v>
      </c>
    </row>
    <row r="21" spans="1:10" ht="12.75" customHeight="1" x14ac:dyDescent="0.25">
      <c r="A21" s="170" t="s">
        <v>37</v>
      </c>
      <c r="B21" s="158">
        <v>422</v>
      </c>
      <c r="C21" s="158">
        <v>434</v>
      </c>
      <c r="D21" s="158">
        <v>396</v>
      </c>
      <c r="E21" s="165">
        <v>396</v>
      </c>
    </row>
    <row r="22" spans="1:10" x14ac:dyDescent="0.25">
      <c r="A22" s="170" t="s">
        <v>2</v>
      </c>
      <c r="B22" s="158">
        <v>374</v>
      </c>
      <c r="C22" s="158">
        <v>304</v>
      </c>
      <c r="D22" s="158">
        <v>277</v>
      </c>
      <c r="E22" s="165">
        <v>277</v>
      </c>
    </row>
    <row r="23" spans="1:10" ht="13.5" thickBot="1" x14ac:dyDescent="0.3">
      <c r="A23" s="172" t="s">
        <v>1</v>
      </c>
      <c r="B23" s="161">
        <v>719</v>
      </c>
      <c r="C23" s="161">
        <v>585</v>
      </c>
      <c r="D23" s="161">
        <v>533</v>
      </c>
      <c r="E23" s="167">
        <v>533</v>
      </c>
    </row>
    <row r="24" spans="1:10" ht="14.25" thickTop="1" thickBot="1" x14ac:dyDescent="0.3"/>
    <row r="25" spans="1:10" ht="13.5" thickTop="1" x14ac:dyDescent="0.25">
      <c r="A25" s="163" t="s">
        <v>80</v>
      </c>
      <c r="B25" s="164" t="s">
        <v>81</v>
      </c>
      <c r="C25" s="164" t="s">
        <v>88</v>
      </c>
      <c r="D25" s="174"/>
      <c r="E25" s="174"/>
      <c r="F25" s="365"/>
      <c r="G25" s="365"/>
    </row>
    <row r="26" spans="1:10" ht="15" x14ac:dyDescent="0.25">
      <c r="A26" s="46" t="s">
        <v>29</v>
      </c>
      <c r="B26" s="165">
        <v>10.67</v>
      </c>
      <c r="C26" s="165">
        <v>0</v>
      </c>
      <c r="D26" s="22"/>
      <c r="E26" s="22"/>
      <c r="F26" s="22"/>
      <c r="G26" s="22"/>
    </row>
    <row r="27" spans="1:10" x14ac:dyDescent="0.25">
      <c r="A27" s="46" t="s">
        <v>37</v>
      </c>
      <c r="B27" s="165">
        <v>10.67</v>
      </c>
      <c r="C27" s="166">
        <v>0</v>
      </c>
      <c r="D27" s="19"/>
      <c r="E27" s="19"/>
      <c r="F27" s="19"/>
      <c r="G27" s="19"/>
    </row>
    <row r="28" spans="1:10" x14ac:dyDescent="0.25">
      <c r="A28" s="46" t="s">
        <v>2</v>
      </c>
      <c r="B28" s="165">
        <v>10.67</v>
      </c>
      <c r="C28" s="165">
        <v>0</v>
      </c>
      <c r="D28" s="19"/>
      <c r="E28" s="19"/>
      <c r="F28" s="19"/>
      <c r="G28" s="19"/>
    </row>
    <row r="29" spans="1:10" ht="13.5" thickBot="1" x14ac:dyDescent="0.3">
      <c r="A29" s="160" t="s">
        <v>1</v>
      </c>
      <c r="B29" s="167">
        <v>10.67</v>
      </c>
      <c r="C29" s="167">
        <v>0</v>
      </c>
      <c r="D29" s="19"/>
      <c r="E29" s="19"/>
      <c r="F29" s="19"/>
      <c r="G29" s="19"/>
    </row>
    <row r="30" spans="1:10" ht="13.5" thickTop="1" x14ac:dyDescent="0.25">
      <c r="B30" s="19"/>
      <c r="C30" s="19"/>
      <c r="D30" s="19"/>
      <c r="E30" s="19"/>
      <c r="F30" s="19"/>
      <c r="G30" s="19"/>
    </row>
    <row r="31" spans="1:10" x14ac:dyDescent="0.25">
      <c r="B31" s="19"/>
      <c r="C31" s="19"/>
      <c r="D31" s="19"/>
      <c r="E31" s="19"/>
      <c r="F31" s="19"/>
      <c r="G31" s="19"/>
    </row>
    <row r="32" spans="1:10" ht="13.5" customHeight="1" x14ac:dyDescent="0.25"/>
    <row r="34" spans="1:2" ht="15" x14ac:dyDescent="0.25">
      <c r="A34" s="21"/>
      <c r="B34" s="3"/>
    </row>
    <row r="35" spans="1:2" x14ac:dyDescent="0.25">
      <c r="B35" s="19"/>
    </row>
    <row r="36" spans="1:2" x14ac:dyDescent="0.25">
      <c r="B36" s="19"/>
    </row>
    <row r="37" spans="1:2" x14ac:dyDescent="0.25">
      <c r="B37" s="19"/>
    </row>
    <row r="38" spans="1:2" x14ac:dyDescent="0.25">
      <c r="B38" s="19"/>
    </row>
    <row r="39" spans="1:2" x14ac:dyDescent="0.25">
      <c r="B39" s="19"/>
    </row>
    <row r="40" spans="1:2" ht="13.5" customHeight="1" x14ac:dyDescent="0.25"/>
  </sheetData>
  <mergeCells count="9">
    <mergeCell ref="A2:D2"/>
    <mergeCell ref="F25:G25"/>
    <mergeCell ref="B17:G17"/>
    <mergeCell ref="H17:J17"/>
    <mergeCell ref="B4:G4"/>
    <mergeCell ref="H4:J4"/>
    <mergeCell ref="B10:G10"/>
    <mergeCell ref="H10:J10"/>
    <mergeCell ref="B18:E18"/>
  </mergeCells>
  <pageMargins left="0.7" right="0.7"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Welcome</vt:lpstr>
      <vt:lpstr>Aetna $10</vt:lpstr>
      <vt:lpstr>Aetna $25</vt:lpstr>
      <vt:lpstr>New Jersey Educators Health</vt:lpstr>
      <vt:lpstr>Garden State Health Plan</vt:lpstr>
      <vt:lpstr>Dental &amp; Vision</vt:lpstr>
      <vt:lpstr>Lookups</vt:lpstr>
      <vt:lpstr>Premium</vt:lpstr>
      <vt:lpstr>'Aetna $10'!Print_Area</vt:lpstr>
      <vt:lpstr>'Aetna $25'!Print_Area</vt:lpstr>
      <vt:lpstr>'Dental &amp; Vision'!Print_Area</vt:lpstr>
      <vt:lpstr>'Garden State Health Plan'!Print_Area</vt:lpstr>
      <vt:lpstr>'New Jersey Educators Health'!Print_Area</vt:lpstr>
      <vt:lpstr>Premium!Print_Area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Roldan</dc:creator>
  <cp:lastModifiedBy>Michelle Adams</cp:lastModifiedBy>
  <cp:lastPrinted>2024-07-11T15:05:10Z</cp:lastPrinted>
  <dcterms:created xsi:type="dcterms:W3CDTF">2016-05-26T18:57:14Z</dcterms:created>
  <dcterms:modified xsi:type="dcterms:W3CDTF">2024-09-26T13:37:05Z</dcterms:modified>
</cp:coreProperties>
</file>